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mc:AlternateContent xmlns:mc="http://schemas.openxmlformats.org/markup-compatibility/2006">
    <mc:Choice Requires="x15">
      <x15ac:absPath xmlns:x15ac="http://schemas.microsoft.com/office/spreadsheetml/2010/11/ac" url="C:\Users\lina.pineros\Downloads\"/>
    </mc:Choice>
  </mc:AlternateContent>
  <xr:revisionPtr revIDLastSave="0" documentId="13_ncr:1_{2374AFC3-A1D6-40DD-B212-87CB59584361}" xr6:coauthVersionLast="36" xr6:coauthVersionMax="36" xr10:uidLastSave="{00000000-0000-0000-0000-000000000000}"/>
  <bookViews>
    <workbookView xWindow="0" yWindow="0" windowWidth="20490" windowHeight="7125" firstSheet="1" activeTab="1" xr2:uid="{00000000-000D-0000-FFFF-FFFF00000000}"/>
  </bookViews>
  <sheets>
    <sheet name="Intructivo" sheetId="1" state="hidden" r:id="rId1"/>
    <sheet name="Mapa final" sheetId="2" r:id="rId2"/>
    <sheet name="Matriz Calor Inherente" sheetId="3" state="hidden" r:id="rId3"/>
    <sheet name="Matriz Calor Residual" sheetId="4" state="hidden" r:id="rId4"/>
    <sheet name="Riezgos de corrupción prob- imp" sheetId="5" state="hidden" r:id="rId5"/>
    <sheet name="Tabla probabilidad" sheetId="6" state="hidden" r:id="rId6"/>
    <sheet name="Tabla Impacto" sheetId="7" state="hidden" r:id="rId7"/>
    <sheet name="Tabla Valoración controles" sheetId="8" state="hidden" r:id="rId8"/>
    <sheet name="Graficos" sheetId="9" state="hidden" r:id="rId9"/>
    <sheet name="Opciones Tratamiento" sheetId="10" state="hidden" r:id="rId10"/>
    <sheet name="Hoja1" sheetId="11" state="hidden" r:id="rId11"/>
  </sheets>
  <definedNames>
    <definedName name="_xlnm.Print_Area" localSheetId="1">'Mapa final'!$A$1:$AM$31</definedName>
  </definedNames>
  <calcPr calcId="191029"/>
  <extLst>
    <ext uri="GoogleSheetsCustomDataVersion1">
      <go:sheetsCustomData xmlns:go="http://customooxmlschemas.google.com/" r:id="rId15" roundtripDataSignature="AMtx7mhG7UKhKf3XauF1A0G4p+wrtROUag=="/>
    </ext>
  </extLst>
</workbook>
</file>

<file path=xl/calcChain.xml><?xml version="1.0" encoding="utf-8"?>
<calcChain xmlns="http://schemas.openxmlformats.org/spreadsheetml/2006/main">
  <c r="F221" i="7" l="1"/>
  <c r="F220" i="7"/>
  <c r="F219" i="7"/>
  <c r="F218" i="7"/>
  <c r="F217" i="7"/>
  <c r="F216" i="7"/>
  <c r="F215" i="7"/>
  <c r="F214" i="7"/>
  <c r="F213" i="7"/>
  <c r="F212" i="7"/>
  <c r="F211" i="7"/>
  <c r="F210" i="7"/>
  <c r="W73" i="5"/>
  <c r="C82" i="5" s="1"/>
  <c r="V73" i="5"/>
  <c r="U73" i="5"/>
  <c r="C81" i="5" s="1"/>
  <c r="T73" i="5"/>
  <c r="S73" i="5"/>
  <c r="C80" i="5" s="1"/>
  <c r="R73" i="5"/>
  <c r="Q73" i="5"/>
  <c r="C79" i="5" s="1"/>
  <c r="P73" i="5"/>
  <c r="O73" i="5"/>
  <c r="C78" i="5" s="1"/>
  <c r="N73" i="5"/>
  <c r="M73" i="5"/>
  <c r="L73" i="5"/>
  <c r="C77" i="5" s="1"/>
  <c r="AM55" i="4"/>
  <c r="AL55" i="4"/>
  <c r="AK55" i="4"/>
  <c r="AJ55" i="4"/>
  <c r="AI55" i="4"/>
  <c r="AH55" i="4"/>
  <c r="AG55" i="4"/>
  <c r="AF55" i="4"/>
  <c r="AE55" i="4"/>
  <c r="AD55" i="4"/>
  <c r="AC55" i="4"/>
  <c r="AB55" i="4"/>
  <c r="AA55" i="4"/>
  <c r="Z55" i="4"/>
  <c r="Y55" i="4"/>
  <c r="X55" i="4"/>
  <c r="W55" i="4"/>
  <c r="V55" i="4"/>
  <c r="U55" i="4"/>
  <c r="T55" i="4"/>
  <c r="S55" i="4"/>
  <c r="R55" i="4"/>
  <c r="Q55" i="4"/>
  <c r="P55" i="4"/>
  <c r="O55" i="4"/>
  <c r="N55" i="4"/>
  <c r="M55" i="4"/>
  <c r="L55" i="4"/>
  <c r="K55" i="4"/>
  <c r="J55" i="4"/>
  <c r="AM54" i="4"/>
  <c r="AL54" i="4"/>
  <c r="AK54" i="4"/>
  <c r="AJ54" i="4"/>
  <c r="AI54" i="4"/>
  <c r="AH54" i="4"/>
  <c r="AG54" i="4"/>
  <c r="AF54" i="4"/>
  <c r="AE54" i="4"/>
  <c r="AD54" i="4"/>
  <c r="AC54" i="4"/>
  <c r="AB54" i="4"/>
  <c r="AA54" i="4"/>
  <c r="Z54" i="4"/>
  <c r="Y54" i="4"/>
  <c r="X54" i="4"/>
  <c r="W54" i="4"/>
  <c r="V54" i="4"/>
  <c r="U54" i="4"/>
  <c r="T54" i="4"/>
  <c r="S54" i="4"/>
  <c r="R54" i="4"/>
  <c r="Q54" i="4"/>
  <c r="P54" i="4"/>
  <c r="O54" i="4"/>
  <c r="N54" i="4"/>
  <c r="M54" i="4"/>
  <c r="L54" i="4"/>
  <c r="K54" i="4"/>
  <c r="J54"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AM52" i="4"/>
  <c r="AG52" i="4"/>
  <c r="AA52" i="4"/>
  <c r="U52" i="4"/>
  <c r="O52" i="4"/>
  <c r="AH47" i="4"/>
  <c r="AB47" i="4"/>
  <c r="V47" i="4"/>
  <c r="P47" i="4"/>
  <c r="J47" i="4"/>
  <c r="AJ46" i="4"/>
  <c r="AI46" i="4"/>
  <c r="AH46" i="4"/>
  <c r="AD46" i="4"/>
  <c r="AC46" i="4"/>
  <c r="AB46" i="4"/>
  <c r="X46" i="4"/>
  <c r="W46" i="4"/>
  <c r="V46" i="4"/>
  <c r="R46" i="4"/>
  <c r="Q46" i="4"/>
  <c r="P46" i="4"/>
  <c r="L46" i="4"/>
  <c r="K46" i="4"/>
  <c r="J46" i="4"/>
  <c r="AM45" i="4"/>
  <c r="AL45"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AM43" i="4"/>
  <c r="AL43" i="4"/>
  <c r="AK43" i="4"/>
  <c r="AJ43" i="4"/>
  <c r="AI43" i="4"/>
  <c r="AH43" i="4"/>
  <c r="AG43" i="4"/>
  <c r="AF43" i="4"/>
  <c r="AE43" i="4"/>
  <c r="AD43" i="4"/>
  <c r="AC43" i="4"/>
  <c r="AB43" i="4"/>
  <c r="AA43" i="4"/>
  <c r="Z43" i="4"/>
  <c r="Y43" i="4"/>
  <c r="X43" i="4"/>
  <c r="W43" i="4"/>
  <c r="V43" i="4"/>
  <c r="U43" i="4"/>
  <c r="T43" i="4"/>
  <c r="S43" i="4"/>
  <c r="R43" i="4"/>
  <c r="Q43" i="4"/>
  <c r="P43" i="4"/>
  <c r="O43" i="4"/>
  <c r="N43" i="4"/>
  <c r="M43" i="4"/>
  <c r="L43" i="4"/>
  <c r="K43" i="4"/>
  <c r="J43" i="4"/>
  <c r="AM42" i="4"/>
  <c r="AG42" i="4"/>
  <c r="AA42" i="4"/>
  <c r="U42" i="4"/>
  <c r="O42" i="4"/>
  <c r="AH37" i="4"/>
  <c r="AB37" i="4"/>
  <c r="V37" i="4"/>
  <c r="P37" i="4"/>
  <c r="J37" i="4"/>
  <c r="AJ36" i="4"/>
  <c r="AI36" i="4"/>
  <c r="AH36" i="4"/>
  <c r="AD36" i="4"/>
  <c r="AC36" i="4"/>
  <c r="AB36" i="4"/>
  <c r="X36" i="4"/>
  <c r="W36" i="4"/>
  <c r="V36" i="4"/>
  <c r="R36" i="4"/>
  <c r="Q36" i="4"/>
  <c r="P36" i="4"/>
  <c r="L36" i="4"/>
  <c r="K36" i="4"/>
  <c r="J36" i="4"/>
  <c r="AM35" i="4"/>
  <c r="AL35" i="4"/>
  <c r="AK35" i="4"/>
  <c r="AJ35" i="4"/>
  <c r="AI35" i="4"/>
  <c r="AH35" i="4"/>
  <c r="AG35" i="4"/>
  <c r="AF35" i="4"/>
  <c r="AE35" i="4"/>
  <c r="AD35" i="4"/>
  <c r="AC35" i="4"/>
  <c r="AB35" i="4"/>
  <c r="AA35" i="4"/>
  <c r="Z35" i="4"/>
  <c r="Y35" i="4"/>
  <c r="X35" i="4"/>
  <c r="W35" i="4"/>
  <c r="V35" i="4"/>
  <c r="U35" i="4"/>
  <c r="T35" i="4"/>
  <c r="S35" i="4"/>
  <c r="R35" i="4"/>
  <c r="Q35" i="4"/>
  <c r="P35" i="4"/>
  <c r="O35" i="4"/>
  <c r="N35" i="4"/>
  <c r="M35" i="4"/>
  <c r="L35" i="4"/>
  <c r="K35" i="4"/>
  <c r="J35" i="4"/>
  <c r="AM34" i="4"/>
  <c r="AL34" i="4"/>
  <c r="AK34" i="4"/>
  <c r="AJ34" i="4"/>
  <c r="AI34" i="4"/>
  <c r="AH34" i="4"/>
  <c r="AG34" i="4"/>
  <c r="AF34" i="4"/>
  <c r="AE34" i="4"/>
  <c r="AD34" i="4"/>
  <c r="AC34" i="4"/>
  <c r="AB34" i="4"/>
  <c r="AA34" i="4"/>
  <c r="Z34" i="4"/>
  <c r="Y34" i="4"/>
  <c r="X34" i="4"/>
  <c r="W34" i="4"/>
  <c r="V34" i="4"/>
  <c r="U34" i="4"/>
  <c r="T34" i="4"/>
  <c r="S34" i="4"/>
  <c r="R34" i="4"/>
  <c r="Q34" i="4"/>
  <c r="P34" i="4"/>
  <c r="O34" i="4"/>
  <c r="N34" i="4"/>
  <c r="M34" i="4"/>
  <c r="L34" i="4"/>
  <c r="K34" i="4"/>
  <c r="J34"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AM32" i="4"/>
  <c r="AG32" i="4"/>
  <c r="AA32" i="4"/>
  <c r="U32" i="4"/>
  <c r="O32" i="4"/>
  <c r="AH27" i="4"/>
  <c r="AB27" i="4"/>
  <c r="V27" i="4"/>
  <c r="P27" i="4"/>
  <c r="J27" i="4"/>
  <c r="AJ26" i="4"/>
  <c r="AI26" i="4"/>
  <c r="AH26" i="4"/>
  <c r="AD26" i="4"/>
  <c r="AC26" i="4"/>
  <c r="AB26" i="4"/>
  <c r="X26" i="4"/>
  <c r="W26" i="4"/>
  <c r="V26" i="4"/>
  <c r="R26" i="4"/>
  <c r="Q26" i="4"/>
  <c r="P26" i="4"/>
  <c r="L26" i="4"/>
  <c r="K26" i="4"/>
  <c r="J26" i="4"/>
  <c r="AM25" i="4"/>
  <c r="AL25" i="4"/>
  <c r="AK25" i="4"/>
  <c r="AJ25" i="4"/>
  <c r="AI25" i="4"/>
  <c r="AH25" i="4"/>
  <c r="AG25" i="4"/>
  <c r="AF25" i="4"/>
  <c r="AE25" i="4"/>
  <c r="AD25" i="4"/>
  <c r="AC25" i="4"/>
  <c r="AB25" i="4"/>
  <c r="AA25" i="4"/>
  <c r="Z25" i="4"/>
  <c r="Y25" i="4"/>
  <c r="X25" i="4"/>
  <c r="W25" i="4"/>
  <c r="V25" i="4"/>
  <c r="U25" i="4"/>
  <c r="T25" i="4"/>
  <c r="S25" i="4"/>
  <c r="R25" i="4"/>
  <c r="Q25" i="4"/>
  <c r="P25" i="4"/>
  <c r="O25" i="4"/>
  <c r="N25" i="4"/>
  <c r="M25" i="4"/>
  <c r="L25" i="4"/>
  <c r="K25" i="4"/>
  <c r="J25"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AM22" i="4"/>
  <c r="AG22" i="4"/>
  <c r="AA22" i="4"/>
  <c r="U22" i="4"/>
  <c r="O22" i="4"/>
  <c r="AH17" i="4"/>
  <c r="AB17" i="4"/>
  <c r="V17" i="4"/>
  <c r="P17" i="4"/>
  <c r="J17" i="4"/>
  <c r="AJ16" i="4"/>
  <c r="AI16" i="4"/>
  <c r="AH16" i="4"/>
  <c r="AD16" i="4"/>
  <c r="AC16" i="4"/>
  <c r="AB16" i="4"/>
  <c r="X16" i="4"/>
  <c r="W16" i="4"/>
  <c r="V16" i="4"/>
  <c r="R16" i="4"/>
  <c r="Q16" i="4"/>
  <c r="P16" i="4"/>
  <c r="L16" i="4"/>
  <c r="K16" i="4"/>
  <c r="J16"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AM12" i="4"/>
  <c r="AG12" i="4"/>
  <c r="AA12" i="4"/>
  <c r="U12" i="4"/>
  <c r="O12" i="4"/>
  <c r="AJ6" i="4"/>
  <c r="AI6" i="4"/>
  <c r="AH6" i="4"/>
  <c r="AD6" i="4"/>
  <c r="AC6" i="4"/>
  <c r="AB6" i="4"/>
  <c r="X6" i="4"/>
  <c r="W6" i="4"/>
  <c r="V6" i="4"/>
  <c r="R6" i="4"/>
  <c r="Q6" i="4"/>
  <c r="P6" i="4"/>
  <c r="L6" i="4"/>
  <c r="K6" i="4"/>
  <c r="J6" i="4"/>
  <c r="AL44" i="3"/>
  <c r="AJ44" i="3"/>
  <c r="AF44" i="3"/>
  <c r="AD44" i="3"/>
  <c r="Z44" i="3"/>
  <c r="X44" i="3"/>
  <c r="T44" i="3"/>
  <c r="R44" i="3"/>
  <c r="N44" i="3"/>
  <c r="L44" i="3"/>
  <c r="AL36" i="3"/>
  <c r="AJ36" i="3"/>
  <c r="AF36" i="3"/>
  <c r="AD36" i="3"/>
  <c r="Z36" i="3"/>
  <c r="X36" i="3"/>
  <c r="T36" i="3"/>
  <c r="R36" i="3"/>
  <c r="N36" i="3"/>
  <c r="L36" i="3"/>
  <c r="AL28" i="3"/>
  <c r="AJ28" i="3"/>
  <c r="AF28" i="3"/>
  <c r="AD28" i="3"/>
  <c r="Z28" i="3"/>
  <c r="X28" i="3"/>
  <c r="T28" i="3"/>
  <c r="R28" i="3"/>
  <c r="N28" i="3"/>
  <c r="L28" i="3"/>
  <c r="AL20" i="3"/>
  <c r="AJ20" i="3"/>
  <c r="AF20" i="3"/>
  <c r="AD20" i="3"/>
  <c r="Z20" i="3"/>
  <c r="X20" i="3"/>
  <c r="T20" i="3"/>
  <c r="R20" i="3"/>
  <c r="N20" i="3"/>
  <c r="L20" i="3"/>
  <c r="AL12" i="3"/>
  <c r="AJ12" i="3"/>
  <c r="AF12" i="3"/>
  <c r="AD12" i="3"/>
  <c r="Z12" i="3"/>
  <c r="X12" i="3"/>
  <c r="T12" i="3"/>
  <c r="R12" i="3"/>
  <c r="N12" i="3"/>
  <c r="L12" i="3"/>
  <c r="V30" i="2"/>
  <c r="Y29" i="2"/>
  <c r="V29" i="2"/>
  <c r="Y28" i="2"/>
  <c r="V28" i="2"/>
  <c r="M28" i="2"/>
  <c r="N28" i="2" s="1"/>
  <c r="B223" i="7"/>
  <c r="B222" i="7"/>
  <c r="B221" i="7"/>
  <c r="H210" i="7"/>
  <c r="AC28" i="2" l="1"/>
  <c r="AE28" i="2" s="1"/>
  <c r="AC29" i="2" s="1"/>
  <c r="T26" i="3"/>
  <c r="V36" i="3"/>
  <c r="T24" i="3"/>
  <c r="P28" i="2"/>
  <c r="Q28" i="2" s="1"/>
  <c r="AH38" i="3" s="1"/>
  <c r="AD42" i="3"/>
  <c r="X14" i="3"/>
  <c r="T6" i="3"/>
  <c r="AB42" i="3"/>
  <c r="Z30" i="4"/>
  <c r="N40" i="4"/>
  <c r="AF14" i="3"/>
  <c r="V42" i="3"/>
  <c r="P42" i="3"/>
  <c r="J42" i="3"/>
  <c r="L16" i="3"/>
  <c r="T30" i="3"/>
  <c r="Z38" i="3"/>
  <c r="N30" i="3"/>
  <c r="AL22" i="3"/>
  <c r="T38" i="3"/>
  <c r="AF22" i="3"/>
  <c r="N38" i="3"/>
  <c r="N14" i="3"/>
  <c r="AF38" i="3"/>
  <c r="AF6" i="3"/>
  <c r="N22" i="3"/>
  <c r="N50" i="4"/>
  <c r="Z40" i="4"/>
  <c r="AL30" i="4"/>
  <c r="N10" i="4"/>
  <c r="T30" i="4"/>
  <c r="AF20" i="4"/>
  <c r="Z50" i="4"/>
  <c r="AL40" i="4"/>
  <c r="N20" i="4"/>
  <c r="Z10" i="4"/>
  <c r="T40" i="4"/>
  <c r="AF30" i="4"/>
  <c r="AL50" i="4"/>
  <c r="N30" i="4"/>
  <c r="Z20" i="4"/>
  <c r="AL10" i="4"/>
  <c r="T50" i="4"/>
  <c r="AF40" i="4"/>
  <c r="T10" i="4"/>
  <c r="AF50" i="4"/>
  <c r="T20" i="4"/>
  <c r="AF10" i="4"/>
  <c r="AH16" i="3"/>
  <c r="AL20" i="4"/>
  <c r="AJ26" i="3"/>
  <c r="AJ8" i="3"/>
  <c r="L24" i="3"/>
  <c r="X8" i="3"/>
  <c r="AJ32" i="3"/>
  <c r="R24" i="3"/>
  <c r="P10" i="3"/>
  <c r="Z34" i="3"/>
  <c r="Z26" i="3"/>
  <c r="AL34" i="3"/>
  <c r="Z18" i="3"/>
  <c r="AL26" i="3"/>
  <c r="AF18" i="3"/>
  <c r="Z42" i="3"/>
  <c r="V38" i="3" l="1"/>
  <c r="AH22" i="3"/>
  <c r="AB30" i="3"/>
  <c r="P22" i="3"/>
  <c r="P30" i="3"/>
  <c r="AD28" i="2"/>
  <c r="J30" i="3"/>
  <c r="AB28" i="3"/>
  <c r="AH12" i="3"/>
  <c r="V40" i="3"/>
  <c r="P40" i="3"/>
  <c r="X26" i="3"/>
  <c r="X34" i="3"/>
  <c r="AH20" i="3"/>
  <c r="AB32" i="3"/>
  <c r="AH26" i="3"/>
  <c r="AB40" i="3"/>
  <c r="AJ34" i="3"/>
  <c r="AH34" i="3"/>
  <c r="V10" i="3"/>
  <c r="J16" i="3"/>
  <c r="P28" i="3"/>
  <c r="AB12" i="3"/>
  <c r="J36" i="3"/>
  <c r="V20" i="3"/>
  <c r="L42" i="3"/>
  <c r="X18" i="3"/>
  <c r="R18" i="3"/>
  <c r="L34" i="3"/>
  <c r="V8" i="3"/>
  <c r="P8" i="3"/>
  <c r="V16" i="3"/>
  <c r="AH40" i="3"/>
  <c r="AH24" i="3"/>
  <c r="P32" i="3"/>
  <c r="V32" i="3"/>
  <c r="T34" i="3"/>
  <c r="Z10" i="3"/>
  <c r="P36" i="3"/>
  <c r="V44" i="3"/>
  <c r="P44" i="3"/>
  <c r="T18" i="3"/>
  <c r="J44" i="3"/>
  <c r="V26" i="3"/>
  <c r="AD26" i="3"/>
  <c r="AD18" i="3"/>
  <c r="P6" i="3"/>
  <c r="AB14" i="3"/>
  <c r="AH14" i="3"/>
  <c r="AH42" i="3"/>
  <c r="AB26" i="3"/>
  <c r="J34" i="3"/>
  <c r="V34" i="3"/>
  <c r="P24" i="3"/>
  <c r="V24" i="3"/>
  <c r="J32" i="3"/>
  <c r="J24" i="3"/>
  <c r="J20" i="3"/>
  <c r="AB44" i="3"/>
  <c r="J28" i="3"/>
  <c r="N34" i="3"/>
  <c r="AB20" i="3"/>
  <c r="N42" i="3"/>
  <c r="AB36" i="3"/>
  <c r="J6" i="3"/>
  <c r="AJ18" i="3"/>
  <c r="AH44" i="3"/>
  <c r="L10" i="3"/>
  <c r="R42" i="3"/>
  <c r="X42" i="3"/>
  <c r="P38" i="3"/>
  <c r="V6" i="3"/>
  <c r="AB6" i="3"/>
  <c r="Z30" i="3"/>
  <c r="AL14" i="3"/>
  <c r="T22" i="3"/>
  <c r="Z14" i="3"/>
  <c r="Z6" i="3"/>
  <c r="AB34" i="3"/>
  <c r="V18" i="3"/>
  <c r="AB18" i="3"/>
  <c r="P26" i="3"/>
  <c r="AH8" i="3"/>
  <c r="P16" i="3"/>
  <c r="AB16" i="3"/>
  <c r="AB8" i="3"/>
  <c r="AD34" i="3"/>
  <c r="AF32" i="3"/>
  <c r="AD32" i="3"/>
  <c r="AJ24" i="3"/>
  <c r="X40" i="3"/>
  <c r="AD8" i="3"/>
  <c r="AL8" i="3"/>
  <c r="AF40" i="3"/>
  <c r="Z24" i="3"/>
  <c r="AF24" i="3"/>
  <c r="Z40" i="3"/>
  <c r="N8" i="3"/>
  <c r="X24" i="3"/>
  <c r="L32" i="3"/>
  <c r="R32" i="3"/>
  <c r="AD40" i="3"/>
  <c r="Z32" i="3"/>
  <c r="T16" i="3"/>
  <c r="Z16" i="3"/>
  <c r="T32" i="3"/>
  <c r="AF8" i="3"/>
  <c r="N40" i="3"/>
  <c r="AF16" i="3"/>
  <c r="N24" i="3"/>
  <c r="X32" i="3"/>
  <c r="R16" i="3"/>
  <c r="AD16" i="3"/>
  <c r="AJ16" i="3"/>
  <c r="AL40" i="3"/>
  <c r="AL32" i="3"/>
  <c r="N32" i="3"/>
  <c r="AL16" i="3"/>
  <c r="L8" i="3"/>
  <c r="L6" i="3"/>
  <c r="R6" i="3"/>
  <c r="AB38" i="3"/>
  <c r="R38" i="3"/>
  <c r="V14" i="3"/>
  <c r="P34" i="3"/>
  <c r="J8" i="3"/>
  <c r="AD24" i="3"/>
  <c r="L38" i="3"/>
  <c r="AF10" i="3"/>
  <c r="L40" i="3"/>
  <c r="J10" i="3"/>
  <c r="R34" i="3"/>
  <c r="P18" i="3"/>
  <c r="AL38" i="3"/>
  <c r="T42" i="3"/>
  <c r="X16" i="3"/>
  <c r="AJ10" i="3"/>
  <c r="T8" i="3"/>
  <c r="Z8" i="3"/>
  <c r="L30" i="3"/>
  <c r="AH18" i="3"/>
  <c r="AH32" i="3"/>
  <c r="AL18" i="3"/>
  <c r="V12" i="3"/>
  <c r="V28" i="3"/>
  <c r="R8" i="3"/>
  <c r="AF42" i="3"/>
  <c r="L18" i="3"/>
  <c r="AD10" i="3"/>
  <c r="T40" i="3"/>
  <c r="AH30" i="3"/>
  <c r="AD14" i="3"/>
  <c r="AJ40" i="3"/>
  <c r="Z22" i="3"/>
  <c r="AH10" i="3"/>
  <c r="J26" i="3"/>
  <c r="X10" i="3"/>
  <c r="J40" i="3"/>
  <c r="AL6" i="3"/>
  <c r="AH36" i="3"/>
  <c r="R26" i="3"/>
  <c r="V22" i="3"/>
  <c r="AJ22" i="3"/>
  <c r="N26" i="3"/>
  <c r="AF34" i="3"/>
  <c r="L26" i="3"/>
  <c r="P14" i="3"/>
  <c r="AF30" i="3"/>
  <c r="L14" i="3"/>
  <c r="T10" i="3"/>
  <c r="R40" i="3"/>
  <c r="AJ42" i="3"/>
  <c r="AL24" i="3"/>
  <c r="J38" i="3"/>
  <c r="AD6" i="3"/>
  <c r="X38" i="3"/>
  <c r="N16" i="3"/>
  <c r="AL30" i="3"/>
  <c r="J18" i="3"/>
  <c r="AB24" i="3"/>
  <c r="AJ6" i="3"/>
  <c r="AD38" i="3"/>
  <c r="R30" i="3"/>
  <c r="X30" i="3"/>
  <c r="AJ14" i="3"/>
  <c r="X22" i="3"/>
  <c r="AJ38" i="3"/>
  <c r="L22" i="3"/>
  <c r="AD30" i="3"/>
  <c r="R22" i="3"/>
  <c r="R14" i="3"/>
  <c r="AJ30" i="3"/>
  <c r="AD22" i="3"/>
  <c r="V30" i="3"/>
  <c r="J22" i="3"/>
  <c r="AC49" i="4"/>
  <c r="Q19" i="4"/>
  <c r="AC9" i="4"/>
  <c r="K49" i="4"/>
  <c r="W39" i="4"/>
  <c r="AI29" i="4"/>
  <c r="K9" i="4"/>
  <c r="Q29" i="4"/>
  <c r="AC19" i="4"/>
  <c r="W49" i="4"/>
  <c r="AI39" i="4"/>
  <c r="K19" i="4"/>
  <c r="W9" i="4"/>
  <c r="Q39" i="4"/>
  <c r="AC29" i="4"/>
  <c r="AI49" i="4"/>
  <c r="K29" i="4"/>
  <c r="W19" i="4"/>
  <c r="AI9" i="4"/>
  <c r="Q49" i="4"/>
  <c r="AC39" i="4"/>
  <c r="Q9" i="4"/>
  <c r="K39" i="4"/>
  <c r="W29" i="4"/>
  <c r="AI19" i="4"/>
  <c r="AI52" i="4"/>
  <c r="K32" i="4"/>
  <c r="W22" i="4"/>
  <c r="AI12" i="4"/>
  <c r="Q52" i="4"/>
  <c r="AC42" i="4"/>
  <c r="Q12" i="4"/>
  <c r="K42" i="4"/>
  <c r="W32" i="4"/>
  <c r="AI22" i="4"/>
  <c r="AC52" i="4"/>
  <c r="Q22" i="4"/>
  <c r="AC12" i="4"/>
  <c r="K52" i="4"/>
  <c r="W42" i="4"/>
  <c r="AI32" i="4"/>
  <c r="K12" i="4"/>
  <c r="Q32" i="4"/>
  <c r="AC22" i="4"/>
  <c r="W52" i="4"/>
  <c r="AI42" i="4"/>
  <c r="K22" i="4"/>
  <c r="W12" i="4"/>
  <c r="Q42" i="4"/>
  <c r="AC32" i="4"/>
  <c r="AE50" i="4"/>
  <c r="S20" i="4"/>
  <c r="AE10" i="4"/>
  <c r="M50" i="4"/>
  <c r="Y40" i="4"/>
  <c r="AK30" i="4"/>
  <c r="M10" i="4"/>
  <c r="S30" i="4"/>
  <c r="AE20" i="4"/>
  <c r="Y50" i="4"/>
  <c r="AK40" i="4"/>
  <c r="M20" i="4"/>
  <c r="Y10" i="4"/>
  <c r="S40" i="4"/>
  <c r="AE30" i="4"/>
  <c r="AK50" i="4"/>
  <c r="M30" i="4"/>
  <c r="Y20" i="4"/>
  <c r="AK10" i="4"/>
  <c r="S50" i="4"/>
  <c r="AE40" i="4"/>
  <c r="S10" i="4"/>
  <c r="M40" i="4"/>
  <c r="Y30" i="4"/>
  <c r="AK20" i="4"/>
  <c r="P51" i="4"/>
  <c r="AB41" i="4"/>
  <c r="P11" i="4"/>
  <c r="J41" i="4"/>
  <c r="V31" i="4"/>
  <c r="AH21" i="4"/>
  <c r="AB51" i="4"/>
  <c r="P21" i="4"/>
  <c r="AB11" i="4"/>
  <c r="J51" i="4"/>
  <c r="V41" i="4"/>
  <c r="AH31" i="4"/>
  <c r="J11" i="4"/>
  <c r="P31" i="4"/>
  <c r="AB21" i="4"/>
  <c r="V51" i="4"/>
  <c r="AH41" i="4"/>
  <c r="J21" i="4"/>
  <c r="V11" i="4"/>
  <c r="AH51" i="4"/>
  <c r="J31" i="4"/>
  <c r="V21" i="4"/>
  <c r="AH11" i="4"/>
  <c r="AB31" i="4"/>
  <c r="P41" i="4"/>
  <c r="Q51" i="4"/>
  <c r="AC41" i="4"/>
  <c r="Q11" i="4"/>
  <c r="K41" i="4"/>
  <c r="W31" i="4"/>
  <c r="AI21" i="4"/>
  <c r="AC51" i="4"/>
  <c r="Q21" i="4"/>
  <c r="AC11" i="4"/>
  <c r="K51" i="4"/>
  <c r="W41" i="4"/>
  <c r="AI31" i="4"/>
  <c r="K11" i="4"/>
  <c r="Q31" i="4"/>
  <c r="AC21" i="4"/>
  <c r="W51" i="4"/>
  <c r="AI41" i="4"/>
  <c r="K21" i="4"/>
  <c r="W11" i="4"/>
  <c r="Q41" i="4"/>
  <c r="AC31" i="4"/>
  <c r="AI51" i="4"/>
  <c r="K31" i="4"/>
  <c r="W21" i="4"/>
  <c r="AI11" i="4"/>
  <c r="AB10" i="3"/>
  <c r="M49" i="4"/>
  <c r="Y39" i="4"/>
  <c r="AK29" i="4"/>
  <c r="M9" i="4"/>
  <c r="S29" i="4"/>
  <c r="AE19" i="4"/>
  <c r="Y49" i="4"/>
  <c r="AK39" i="4"/>
  <c r="M19" i="4"/>
  <c r="Y9" i="4"/>
  <c r="S39" i="4"/>
  <c r="AE29" i="4"/>
  <c r="AK49" i="4"/>
  <c r="M29" i="4"/>
  <c r="Y19" i="4"/>
  <c r="AK9" i="4"/>
  <c r="S49" i="4"/>
  <c r="AE39" i="4"/>
  <c r="S9" i="4"/>
  <c r="M39" i="4"/>
  <c r="Y29" i="4"/>
  <c r="AK19" i="4"/>
  <c r="AE49" i="4"/>
  <c r="S19" i="4"/>
  <c r="AE9" i="4"/>
  <c r="AE29" i="2"/>
  <c r="AC30" i="2" s="1"/>
  <c r="AD29" i="2"/>
  <c r="T37" i="4"/>
  <c r="AF27" i="4"/>
  <c r="AL47" i="4"/>
  <c r="N27" i="4"/>
  <c r="Z17" i="4"/>
  <c r="AL7" i="4"/>
  <c r="T47" i="4"/>
  <c r="AF37" i="4"/>
  <c r="T7" i="4"/>
  <c r="N37" i="4"/>
  <c r="Z27" i="4"/>
  <c r="AL17" i="4"/>
  <c r="AF47" i="4"/>
  <c r="T17" i="4"/>
  <c r="AF7" i="4"/>
  <c r="N47" i="4"/>
  <c r="Z37" i="4"/>
  <c r="AL27" i="4"/>
  <c r="N7" i="4"/>
  <c r="Z47" i="4"/>
  <c r="AL37" i="4"/>
  <c r="N17" i="4"/>
  <c r="Z7" i="4"/>
  <c r="T27" i="4"/>
  <c r="AF17" i="4"/>
  <c r="S28" i="4"/>
  <c r="AE18" i="4"/>
  <c r="Y48" i="4"/>
  <c r="AK38" i="4"/>
  <c r="M18" i="4"/>
  <c r="Y8" i="4"/>
  <c r="S38" i="4"/>
  <c r="AE28" i="4"/>
  <c r="AK48" i="4"/>
  <c r="M28" i="4"/>
  <c r="Y18" i="4"/>
  <c r="AK8" i="4"/>
  <c r="S48" i="4"/>
  <c r="AE38" i="4"/>
  <c r="S8" i="4"/>
  <c r="M38" i="4"/>
  <c r="Y28" i="4"/>
  <c r="AK18" i="4"/>
  <c r="AE48" i="4"/>
  <c r="S18" i="4"/>
  <c r="AE8" i="4"/>
  <c r="M48" i="4"/>
  <c r="Y38" i="4"/>
  <c r="AK28" i="4"/>
  <c r="M8" i="4"/>
  <c r="AA48" i="4"/>
  <c r="AM38" i="4"/>
  <c r="O18" i="4"/>
  <c r="AA8" i="4"/>
  <c r="U38" i="4"/>
  <c r="AG28" i="4"/>
  <c r="AM48" i="4"/>
  <c r="O28" i="4"/>
  <c r="AA18" i="4"/>
  <c r="AM8" i="4"/>
  <c r="U48" i="4"/>
  <c r="AG38" i="4"/>
  <c r="U8" i="4"/>
  <c r="O38" i="4"/>
  <c r="AA28" i="4"/>
  <c r="AM18" i="4"/>
  <c r="AG48" i="4"/>
  <c r="U18" i="4"/>
  <c r="AG8" i="4"/>
  <c r="O48" i="4"/>
  <c r="AA38" i="4"/>
  <c r="AM28" i="4"/>
  <c r="O8" i="4"/>
  <c r="U28" i="4"/>
  <c r="AG18" i="4"/>
  <c r="T14" i="3"/>
  <c r="N6" i="3"/>
  <c r="X6" i="3"/>
  <c r="R10" i="3"/>
  <c r="AG51" i="4"/>
  <c r="U21" i="4"/>
  <c r="AG11" i="4"/>
  <c r="O51" i="4"/>
  <c r="AA41" i="4"/>
  <c r="AM31" i="4"/>
  <c r="O11" i="4"/>
  <c r="U31" i="4"/>
  <c r="AG21" i="4"/>
  <c r="AA51" i="4"/>
  <c r="AM41" i="4"/>
  <c r="O21" i="4"/>
  <c r="AA11" i="4"/>
  <c r="U41" i="4"/>
  <c r="AG31" i="4"/>
  <c r="AM51" i="4"/>
  <c r="O31" i="4"/>
  <c r="AA21" i="4"/>
  <c r="AM11" i="4"/>
  <c r="U51" i="4"/>
  <c r="AG41" i="4"/>
  <c r="U11" i="4"/>
  <c r="O41" i="4"/>
  <c r="AA31" i="4"/>
  <c r="AM21" i="4"/>
  <c r="K40" i="4"/>
  <c r="W30" i="4"/>
  <c r="AI20" i="4"/>
  <c r="AC50" i="4"/>
  <c r="Q20" i="4"/>
  <c r="AC10" i="4"/>
  <c r="K50" i="4"/>
  <c r="W40" i="4"/>
  <c r="AI30" i="4"/>
  <c r="K10" i="4"/>
  <c r="Q30" i="4"/>
  <c r="AC20" i="4"/>
  <c r="W50" i="4"/>
  <c r="AI40" i="4"/>
  <c r="K20" i="4"/>
  <c r="W10" i="4"/>
  <c r="Q40" i="4"/>
  <c r="AC30" i="4"/>
  <c r="AI50" i="4"/>
  <c r="K30" i="4"/>
  <c r="W20" i="4"/>
  <c r="AI10" i="4"/>
  <c r="Q50" i="4"/>
  <c r="AC40" i="4"/>
  <c r="Q10" i="4"/>
  <c r="R28" i="2"/>
  <c r="AG28" i="2" s="1"/>
  <c r="S28" i="2"/>
  <c r="J14" i="3"/>
  <c r="Q27" i="4"/>
  <c r="AC17" i="4"/>
  <c r="W47" i="4"/>
  <c r="AI37" i="4"/>
  <c r="K17" i="4"/>
  <c r="W7" i="4"/>
  <c r="V7" i="4"/>
  <c r="Q37" i="4"/>
  <c r="AC27" i="4"/>
  <c r="AI47" i="4"/>
  <c r="K27" i="4"/>
  <c r="W17" i="4"/>
  <c r="AI7" i="4"/>
  <c r="AH7" i="4"/>
  <c r="Q47" i="4"/>
  <c r="AC37" i="4"/>
  <c r="Q7" i="4"/>
  <c r="P7" i="4"/>
  <c r="K37" i="4"/>
  <c r="W27" i="4"/>
  <c r="AI17" i="4"/>
  <c r="AC47" i="4"/>
  <c r="Q17" i="4"/>
  <c r="AC7" i="4"/>
  <c r="K47" i="4"/>
  <c r="W37" i="4"/>
  <c r="AI27" i="4"/>
  <c r="K7" i="4"/>
  <c r="J7" i="4"/>
  <c r="AB7" i="4"/>
  <c r="AB22" i="3"/>
  <c r="T29" i="4"/>
  <c r="AF19" i="4"/>
  <c r="Z49" i="4"/>
  <c r="AL39" i="4"/>
  <c r="N19" i="4"/>
  <c r="Z9" i="4"/>
  <c r="T39" i="4"/>
  <c r="AF29" i="4"/>
  <c r="AL49" i="4"/>
  <c r="N29" i="4"/>
  <c r="Z19" i="4"/>
  <c r="AL9" i="4"/>
  <c r="T49" i="4"/>
  <c r="AF39" i="4"/>
  <c r="T9" i="4"/>
  <c r="N39" i="4"/>
  <c r="Z29" i="4"/>
  <c r="AL19" i="4"/>
  <c r="N49" i="4"/>
  <c r="Z39" i="4"/>
  <c r="AL29" i="4"/>
  <c r="N9" i="4"/>
  <c r="AF9" i="4"/>
  <c r="T19" i="4"/>
  <c r="AF49" i="4"/>
  <c r="AH6" i="3"/>
  <c r="R28" i="4"/>
  <c r="AD18" i="4"/>
  <c r="X48" i="4"/>
  <c r="AJ38" i="4"/>
  <c r="L18" i="4"/>
  <c r="X8" i="4"/>
  <c r="R38" i="4"/>
  <c r="AD28" i="4"/>
  <c r="AJ48" i="4"/>
  <c r="L28" i="4"/>
  <c r="X18" i="4"/>
  <c r="AJ8" i="4"/>
  <c r="R48" i="4"/>
  <c r="AD38" i="4"/>
  <c r="R8" i="4"/>
  <c r="L38" i="4"/>
  <c r="X28" i="4"/>
  <c r="AJ18" i="4"/>
  <c r="L48" i="4"/>
  <c r="X38" i="4"/>
  <c r="AJ28" i="4"/>
  <c r="L8" i="4"/>
  <c r="AD48" i="4"/>
  <c r="AD8" i="4"/>
  <c r="R18" i="4"/>
  <c r="AH28" i="3"/>
  <c r="P20" i="3"/>
  <c r="P12" i="3"/>
  <c r="J12" i="3"/>
  <c r="Y47" i="4"/>
  <c r="AK37" i="4"/>
  <c r="M17" i="4"/>
  <c r="Y7" i="4"/>
  <c r="S37" i="4"/>
  <c r="AE27" i="4"/>
  <c r="AK47" i="4"/>
  <c r="M27" i="4"/>
  <c r="Y17" i="4"/>
  <c r="AK7" i="4"/>
  <c r="S47" i="4"/>
  <c r="AE37" i="4"/>
  <c r="S7" i="4"/>
  <c r="M37" i="4"/>
  <c r="Y27" i="4"/>
  <c r="AK17" i="4"/>
  <c r="AE47" i="4"/>
  <c r="S17" i="4"/>
  <c r="AE7" i="4"/>
  <c r="M47" i="4"/>
  <c r="Y37" i="4"/>
  <c r="AK27" i="4"/>
  <c r="M7" i="4"/>
  <c r="S27" i="4"/>
  <c r="AE17" i="4"/>
  <c r="N10" i="3"/>
  <c r="AF26" i="3"/>
  <c r="N18" i="3"/>
  <c r="AL42" i="3"/>
  <c r="AL10" i="3"/>
  <c r="V28" i="4" l="1"/>
  <c r="V38" i="4"/>
  <c r="AB18" i="4"/>
  <c r="V8" i="4"/>
  <c r="J28" i="4"/>
  <c r="AB38" i="4"/>
  <c r="AB8" i="4"/>
  <c r="J48" i="4"/>
  <c r="J18" i="4"/>
  <c r="P48" i="4"/>
  <c r="J38" i="4"/>
  <c r="AH18" i="4"/>
  <c r="AH28" i="4"/>
  <c r="V48" i="4"/>
  <c r="P38" i="4"/>
  <c r="V18" i="4"/>
  <c r="P8" i="4"/>
  <c r="P28" i="4"/>
  <c r="AH48" i="4"/>
  <c r="P18" i="4"/>
  <c r="J8" i="4"/>
  <c r="AH38" i="4"/>
  <c r="AB28" i="4"/>
  <c r="AH8" i="4"/>
  <c r="AB48" i="4"/>
  <c r="X7" i="4"/>
  <c r="L27" i="4"/>
  <c r="AD37" i="4"/>
  <c r="AJ17" i="4"/>
  <c r="R27" i="4"/>
  <c r="AJ27" i="4"/>
  <c r="L17" i="4"/>
  <c r="AJ47" i="4"/>
  <c r="R47" i="4"/>
  <c r="X27" i="4"/>
  <c r="AD7" i="4"/>
  <c r="X47" i="4"/>
  <c r="R37" i="4"/>
  <c r="X17" i="4"/>
  <c r="R7" i="4"/>
  <c r="AD47" i="4"/>
  <c r="AD17" i="4"/>
  <c r="X37" i="4"/>
  <c r="L7" i="4"/>
  <c r="AJ37" i="4"/>
  <c r="AD27" i="4"/>
  <c r="AJ7" i="4"/>
  <c r="L37" i="4"/>
  <c r="R17" i="4"/>
  <c r="L47" i="4"/>
  <c r="M41" i="4"/>
  <c r="S21" i="4"/>
  <c r="AK31" i="4"/>
  <c r="Y51" i="4"/>
  <c r="S41" i="4"/>
  <c r="Y21" i="4"/>
  <c r="S11" i="4"/>
  <c r="Y41" i="4"/>
  <c r="M31" i="4"/>
  <c r="Y31" i="4"/>
  <c r="AE11" i="4"/>
  <c r="M11" i="4"/>
  <c r="AK41" i="4"/>
  <c r="AE31" i="4"/>
  <c r="AK11" i="4"/>
  <c r="AK21" i="4"/>
  <c r="M51" i="4"/>
  <c r="S31" i="4"/>
  <c r="M21" i="4"/>
  <c r="AK51" i="4"/>
  <c r="S51" i="4"/>
  <c r="AE51" i="4"/>
  <c r="AE21" i="4"/>
  <c r="Y11" i="4"/>
  <c r="AE41" i="4"/>
  <c r="AB49" i="4"/>
  <c r="P19" i="4"/>
  <c r="AB9" i="4"/>
  <c r="J49" i="4"/>
  <c r="V39" i="4"/>
  <c r="AH29" i="4"/>
  <c r="J9" i="4"/>
  <c r="P29" i="4"/>
  <c r="AB19" i="4"/>
  <c r="V49" i="4"/>
  <c r="AH39" i="4"/>
  <c r="J19" i="4"/>
  <c r="V9" i="4"/>
  <c r="P39" i="4"/>
  <c r="AB29" i="4"/>
  <c r="AH49" i="4"/>
  <c r="J29" i="4"/>
  <c r="V19" i="4"/>
  <c r="AH9" i="4"/>
  <c r="J39" i="4"/>
  <c r="V29" i="4"/>
  <c r="AH19" i="4"/>
  <c r="AB39" i="4"/>
  <c r="P9" i="4"/>
  <c r="P49" i="4"/>
  <c r="AD30" i="2"/>
  <c r="AE30" i="2"/>
  <c r="U29" i="4"/>
  <c r="AG19" i="4"/>
  <c r="AA49" i="4"/>
  <c r="AM39" i="4"/>
  <c r="O19" i="4"/>
  <c r="AA9" i="4"/>
  <c r="U39" i="4"/>
  <c r="AG29" i="4"/>
  <c r="AM49" i="4"/>
  <c r="O29" i="4"/>
  <c r="AA19" i="4"/>
  <c r="AM9" i="4"/>
  <c r="U49" i="4"/>
  <c r="AG39" i="4"/>
  <c r="U9" i="4"/>
  <c r="O39" i="4"/>
  <c r="AA29" i="4"/>
  <c r="AM19" i="4"/>
  <c r="AG49" i="4"/>
  <c r="U19" i="4"/>
  <c r="AG9" i="4"/>
  <c r="O49" i="4"/>
  <c r="AA39" i="4"/>
  <c r="AM29" i="4"/>
  <c r="O9" i="4"/>
  <c r="Z48" i="4"/>
  <c r="AL38" i="4"/>
  <c r="N18" i="4"/>
  <c r="Z8" i="4"/>
  <c r="T38" i="4"/>
  <c r="AF28" i="4"/>
  <c r="AL48" i="4"/>
  <c r="N28" i="4"/>
  <c r="Z18" i="4"/>
  <c r="AL8" i="4"/>
  <c r="T48" i="4"/>
  <c r="AF38" i="4"/>
  <c r="T8" i="4"/>
  <c r="N38" i="4"/>
  <c r="Z28" i="4"/>
  <c r="AL18" i="4"/>
  <c r="AF48" i="4"/>
  <c r="T18" i="4"/>
  <c r="AF8" i="4"/>
  <c r="T28" i="4"/>
  <c r="AF18" i="4"/>
  <c r="N48" i="4"/>
  <c r="AL28" i="4"/>
  <c r="N8" i="4"/>
  <c r="Z38" i="4"/>
  <c r="R52" i="4"/>
  <c r="AD42" i="4"/>
  <c r="R12" i="4"/>
  <c r="L42" i="4"/>
  <c r="X32" i="4"/>
  <c r="AJ22" i="4"/>
  <c r="AD52" i="4"/>
  <c r="R22" i="4"/>
  <c r="AD12" i="4"/>
  <c r="L52" i="4"/>
  <c r="X42" i="4"/>
  <c r="AJ32" i="4"/>
  <c r="L12" i="4"/>
  <c r="R32" i="4"/>
  <c r="AD22" i="4"/>
  <c r="X52" i="4"/>
  <c r="AJ42" i="4"/>
  <c r="L22" i="4"/>
  <c r="X12" i="4"/>
  <c r="AJ52" i="4"/>
  <c r="L32" i="4"/>
  <c r="X22" i="4"/>
  <c r="AJ12" i="4"/>
  <c r="AD32" i="4"/>
  <c r="R42" i="4"/>
  <c r="AH52" i="4"/>
  <c r="J32" i="4"/>
  <c r="V22" i="4"/>
  <c r="AH12" i="4"/>
  <c r="P52" i="4"/>
  <c r="AB42" i="4"/>
  <c r="P12" i="4"/>
  <c r="J42" i="4"/>
  <c r="V32" i="4"/>
  <c r="AH22" i="4"/>
  <c r="AB52" i="4"/>
  <c r="P22" i="4"/>
  <c r="AB12" i="4"/>
  <c r="J52" i="4"/>
  <c r="V42" i="4"/>
  <c r="AH32" i="4"/>
  <c r="J12" i="4"/>
  <c r="P32" i="4"/>
  <c r="AB22" i="4"/>
  <c r="P42" i="4"/>
  <c r="AB32" i="4"/>
  <c r="V12" i="4"/>
  <c r="AH42" i="4"/>
  <c r="J22" i="4"/>
  <c r="V52" i="4"/>
  <c r="AF51" i="4"/>
  <c r="T21" i="4"/>
  <c r="AF11" i="4"/>
  <c r="N51" i="4"/>
  <c r="Z41" i="4"/>
  <c r="AL31" i="4"/>
  <c r="N11" i="4"/>
  <c r="T31" i="4"/>
  <c r="AF21" i="4"/>
  <c r="Z51" i="4"/>
  <c r="AL41" i="4"/>
  <c r="N21" i="4"/>
  <c r="Z11" i="4"/>
  <c r="T41" i="4"/>
  <c r="AF31" i="4"/>
  <c r="AL51" i="4"/>
  <c r="N31" i="4"/>
  <c r="Z21" i="4"/>
  <c r="AL11" i="4"/>
  <c r="N41" i="4"/>
  <c r="Z31" i="4"/>
  <c r="AL21" i="4"/>
  <c r="T11" i="4"/>
  <c r="AF41" i="4"/>
  <c r="T51" i="4"/>
  <c r="S52" i="4"/>
  <c r="AE42" i="4"/>
  <c r="S12" i="4"/>
  <c r="M42" i="4"/>
  <c r="Y32" i="4"/>
  <c r="AK22" i="4"/>
  <c r="AE52" i="4"/>
  <c r="S22" i="4"/>
  <c r="AE12" i="4"/>
  <c r="M52" i="4"/>
  <c r="Y42" i="4"/>
  <c r="AK32" i="4"/>
  <c r="M12" i="4"/>
  <c r="S32" i="4"/>
  <c r="AE22" i="4"/>
  <c r="Y52" i="4"/>
  <c r="AK42" i="4"/>
  <c r="M22" i="4"/>
  <c r="Y12" i="4"/>
  <c r="S42" i="4"/>
  <c r="AE32" i="4"/>
  <c r="AK52" i="4"/>
  <c r="M32" i="4"/>
  <c r="Y22" i="4"/>
  <c r="AK12" i="4"/>
  <c r="L49" i="4"/>
  <c r="X39" i="4"/>
  <c r="AJ29" i="4"/>
  <c r="L9" i="4"/>
  <c r="R29" i="4"/>
  <c r="AD19" i="4"/>
  <c r="X49" i="4"/>
  <c r="AJ39" i="4"/>
  <c r="L19" i="4"/>
  <c r="X9" i="4"/>
  <c r="R39" i="4"/>
  <c r="AD29" i="4"/>
  <c r="AJ49" i="4"/>
  <c r="L29" i="4"/>
  <c r="X19" i="4"/>
  <c r="AJ9" i="4"/>
  <c r="R49" i="4"/>
  <c r="AD39" i="4"/>
  <c r="R9" i="4"/>
  <c r="AD49" i="4"/>
  <c r="R19" i="4"/>
  <c r="AD9" i="4"/>
  <c r="AJ19" i="4"/>
  <c r="X29" i="4"/>
  <c r="L39" i="4"/>
  <c r="U37" i="4"/>
  <c r="AG27" i="4"/>
  <c r="AM47" i="4"/>
  <c r="O27" i="4"/>
  <c r="AA17" i="4"/>
  <c r="AM7" i="4"/>
  <c r="U47" i="4"/>
  <c r="AG37" i="4"/>
  <c r="U7" i="4"/>
  <c r="O37" i="4"/>
  <c r="AA27" i="4"/>
  <c r="AM17" i="4"/>
  <c r="AG47" i="4"/>
  <c r="U17" i="4"/>
  <c r="AG7" i="4"/>
  <c r="O47" i="4"/>
  <c r="AA37" i="4"/>
  <c r="AM27" i="4"/>
  <c r="O7" i="4"/>
  <c r="U27" i="4"/>
  <c r="AG17" i="4"/>
  <c r="AA47" i="4"/>
  <c r="AM37" i="4"/>
  <c r="O17" i="4"/>
  <c r="AA7" i="4"/>
  <c r="N42" i="4"/>
  <c r="Z32" i="4"/>
  <c r="AL22" i="4"/>
  <c r="AF52" i="4"/>
  <c r="T22" i="4"/>
  <c r="AF12" i="4"/>
  <c r="N52" i="4"/>
  <c r="Z42" i="4"/>
  <c r="AL32" i="4"/>
  <c r="N12" i="4"/>
  <c r="T32" i="4"/>
  <c r="AF22" i="4"/>
  <c r="Z52" i="4"/>
  <c r="AL42" i="4"/>
  <c r="N22" i="4"/>
  <c r="Z12" i="4"/>
  <c r="T42" i="4"/>
  <c r="AF32" i="4"/>
  <c r="T52" i="4"/>
  <c r="AF42" i="4"/>
  <c r="T12" i="4"/>
  <c r="Z22" i="4"/>
  <c r="AL52" i="4"/>
  <c r="N32" i="4"/>
  <c r="AL12" i="4"/>
  <c r="AD50" i="4"/>
  <c r="R20" i="4"/>
  <c r="AD10" i="4"/>
  <c r="L50" i="4"/>
  <c r="X40" i="4"/>
  <c r="AJ30" i="4"/>
  <c r="L10" i="4"/>
  <c r="R30" i="4"/>
  <c r="AD20" i="4"/>
  <c r="X50" i="4"/>
  <c r="AJ40" i="4"/>
  <c r="L20" i="4"/>
  <c r="X10" i="4"/>
  <c r="R40" i="4"/>
  <c r="AD30" i="4"/>
  <c r="AJ50" i="4"/>
  <c r="L30" i="4"/>
  <c r="X20" i="4"/>
  <c r="AJ10" i="4"/>
  <c r="L40" i="4"/>
  <c r="X30" i="4"/>
  <c r="AJ20" i="4"/>
  <c r="R50" i="4"/>
  <c r="R10" i="4"/>
  <c r="AD40" i="4"/>
  <c r="L41" i="4"/>
  <c r="X31" i="4"/>
  <c r="AJ21" i="4"/>
  <c r="AD51" i="4"/>
  <c r="R21" i="4"/>
  <c r="AD11" i="4"/>
  <c r="L51" i="4"/>
  <c r="X41" i="4"/>
  <c r="AJ31" i="4"/>
  <c r="L11" i="4"/>
  <c r="R31" i="4"/>
  <c r="AD21" i="4"/>
  <c r="X51" i="4"/>
  <c r="AJ41" i="4"/>
  <c r="L21" i="4"/>
  <c r="X11" i="4"/>
  <c r="R41" i="4"/>
  <c r="AD31" i="4"/>
  <c r="R51" i="4"/>
  <c r="AD41" i="4"/>
  <c r="R11" i="4"/>
  <c r="AJ11" i="4"/>
  <c r="X21" i="4"/>
  <c r="L31" i="4"/>
  <c r="AJ51" i="4"/>
  <c r="K48" i="4"/>
  <c r="W38" i="4"/>
  <c r="AI28" i="4"/>
  <c r="K8" i="4"/>
  <c r="Q28" i="4"/>
  <c r="AC18" i="4"/>
  <c r="W48" i="4"/>
  <c r="AI38" i="4"/>
  <c r="K18" i="4"/>
  <c r="W8" i="4"/>
  <c r="Q38" i="4"/>
  <c r="AC28" i="4"/>
  <c r="AI48" i="4"/>
  <c r="K28" i="4"/>
  <c r="W18" i="4"/>
  <c r="AI8" i="4"/>
  <c r="Q48" i="4"/>
  <c r="AC38" i="4"/>
  <c r="Q8" i="4"/>
  <c r="K38" i="4"/>
  <c r="W28" i="4"/>
  <c r="AI18" i="4"/>
  <c r="AC48" i="4"/>
  <c r="Q18" i="4"/>
  <c r="AC8" i="4"/>
  <c r="J40" i="4"/>
  <c r="V30" i="4"/>
  <c r="AH20" i="4"/>
  <c r="AB50" i="4"/>
  <c r="P20" i="4"/>
  <c r="AB10" i="4"/>
  <c r="J50" i="4"/>
  <c r="V40" i="4"/>
  <c r="AH30" i="4"/>
  <c r="J10" i="4"/>
  <c r="P30" i="4"/>
  <c r="AB20" i="4"/>
  <c r="V50" i="4"/>
  <c r="AH40" i="4"/>
  <c r="J20" i="4"/>
  <c r="V10" i="4"/>
  <c r="P40" i="4"/>
  <c r="AB30" i="4"/>
  <c r="P50" i="4"/>
  <c r="AB40" i="4"/>
  <c r="P10" i="4"/>
  <c r="AH10" i="4"/>
  <c r="V20" i="4"/>
  <c r="J30" i="4"/>
  <c r="AH50" i="4"/>
  <c r="O50" i="4"/>
  <c r="AA40" i="4"/>
  <c r="AM30" i="4"/>
  <c r="O10" i="4"/>
  <c r="U30" i="4"/>
  <c r="AG20" i="4"/>
  <c r="AA50" i="4"/>
  <c r="AM40" i="4"/>
  <c r="O20" i="4"/>
  <c r="AA10" i="4"/>
  <c r="U40" i="4"/>
  <c r="AG30" i="4"/>
  <c r="AM50" i="4"/>
  <c r="O30" i="4"/>
  <c r="AA20" i="4"/>
  <c r="AM10" i="4"/>
  <c r="U50" i="4"/>
  <c r="AG40" i="4"/>
  <c r="U10" i="4"/>
  <c r="O40" i="4"/>
  <c r="AA30" i="4"/>
  <c r="AM20" i="4"/>
  <c r="AG50" i="4"/>
  <c r="U20" i="4"/>
  <c r="AG10" i="4"/>
  <c r="AF28" i="2"/>
  <c r="AG29" i="2"/>
  <c r="S6" i="4" l="1"/>
  <c r="Y6" i="4"/>
  <c r="M36" i="4"/>
  <c r="AH28" i="2"/>
  <c r="Y26" i="4"/>
  <c r="AK16" i="4"/>
  <c r="AE46" i="4"/>
  <c r="S16" i="4"/>
  <c r="AE6" i="4"/>
  <c r="M46" i="4"/>
  <c r="S36" i="4"/>
  <c r="Y36" i="4"/>
  <c r="AE26" i="4"/>
  <c r="AK26" i="4"/>
  <c r="AK46" i="4"/>
  <c r="M6" i="4"/>
  <c r="M26" i="4"/>
  <c r="S26" i="4"/>
  <c r="Y16" i="4"/>
  <c r="AE16" i="4"/>
  <c r="AK6" i="4"/>
  <c r="Y46" i="4"/>
  <c r="S46" i="4"/>
  <c r="AK36" i="4"/>
  <c r="AE36" i="4"/>
  <c r="M16" i="4"/>
  <c r="AF29" i="2"/>
  <c r="AG30" i="2"/>
  <c r="AF30" i="2" s="1"/>
  <c r="AM46" i="4" s="1"/>
  <c r="AM26" i="4" l="1"/>
  <c r="AA36" i="4"/>
  <c r="O46" i="4"/>
  <c r="AG6" i="4"/>
  <c r="U16" i="4"/>
  <c r="AG46" i="4"/>
  <c r="AH30" i="2"/>
  <c r="AM16" i="4"/>
  <c r="AG26" i="4"/>
  <c r="AA26" i="4"/>
  <c r="U36" i="4"/>
  <c r="O36" i="4"/>
  <c r="AA6" i="4"/>
  <c r="U6" i="4"/>
  <c r="O16" i="4"/>
  <c r="AG36" i="4"/>
  <c r="T6" i="4"/>
  <c r="Z6" i="4"/>
  <c r="N36" i="4"/>
  <c r="AL36" i="4"/>
  <c r="Z26" i="4"/>
  <c r="Z46" i="4"/>
  <c r="AL16" i="4"/>
  <c r="N16" i="4"/>
  <c r="AF46" i="4"/>
  <c r="T16" i="4"/>
  <c r="AF6" i="4"/>
  <c r="N46" i="4"/>
  <c r="Z36" i="4"/>
  <c r="AL26" i="4"/>
  <c r="AL46" i="4"/>
  <c r="N6" i="4"/>
  <c r="AH29" i="2"/>
  <c r="N26" i="4"/>
  <c r="T26" i="4"/>
  <c r="Z16" i="4"/>
  <c r="AF16" i="4"/>
  <c r="AL6" i="4"/>
  <c r="T36" i="4"/>
  <c r="AF36" i="4"/>
  <c r="T46" i="4"/>
  <c r="AF26" i="4"/>
  <c r="AM36" i="4"/>
  <c r="U46" i="4"/>
  <c r="AA46" i="4"/>
  <c r="AM6" i="4"/>
  <c r="AG16" i="4"/>
  <c r="AA16" i="4"/>
  <c r="U26" i="4"/>
  <c r="O26" i="4"/>
  <c r="O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23" authorId="0" shapeId="0" xr:uid="{00000000-0006-0000-0100-000001000000}">
      <text>
        <r>
          <rPr>
            <sz val="11"/>
            <color theme="1"/>
            <rFont val="Arial"/>
            <scheme val="minor"/>
          </rPr>
          <t>======
ID#AAAAMD_Fmrc
Deleted user    (2021-04-21 14:03:17)
Objetivos estratégicos asociados al objetivo del proceso</t>
        </r>
      </text>
    </comment>
    <comment ref="C26" authorId="0" shapeId="0" xr:uid="{00000000-0006-0000-0100-000002000000}">
      <text>
        <r>
          <rPr>
            <sz val="11"/>
            <color theme="1"/>
            <rFont val="Arial"/>
            <scheme val="minor"/>
          </rPr>
          <t>======
ID#AAAAMA8ZbVI
Deleted user    (2021-04-20 19:25:10)
las consecuencias que puede ocasionar a la organización la materialización del riesgo</t>
        </r>
      </text>
    </comment>
    <comment ref="D26" authorId="0" shapeId="0" xr:uid="{00000000-0006-0000-0100-000003000000}">
      <text>
        <r>
          <rPr>
            <sz val="11"/>
            <color theme="1"/>
            <rFont val="Arial"/>
            <scheme val="minor"/>
          </rPr>
          <t>======
ID#AAAAMA8ZbVY
Deleted user    (2021-04-20 19:26:52)
Circunstancias bajo las cuales se presenta el riesgo, pero no
constituyen la causa principal o base
para que se presente el riesgo
Es la situación más evidente frente al riesgo</t>
        </r>
      </text>
    </comment>
    <comment ref="E26" authorId="0" shapeId="0" xr:uid="{00000000-0006-0000-0100-000004000000}">
      <text>
        <r>
          <rPr>
            <sz val="11"/>
            <color theme="1"/>
            <rFont val="Arial"/>
            <scheme val="minor"/>
          </rPr>
          <t>======
ID#AAAAMA8ZbV0
Deleted user    (2021-04-20 19:28:28)
Causa principal o básica, corresponde a las razones por la cuales se puede presentar el riesgo</t>
        </r>
      </text>
    </comment>
    <comment ref="F26" authorId="0" shapeId="0" xr:uid="{00000000-0006-0000-0100-000005000000}">
      <text>
        <r>
          <rPr>
            <sz val="11"/>
            <color theme="1"/>
            <rFont val="Arial"/>
            <scheme val="minor"/>
          </rPr>
          <t>======
ID#AAAAMA8ZbOI
Deleted user    (2021-04-20 19:19:43)
Inicia con la frase: Posibilidad de + Impacto para la entidad (Qué) + Causa Inmediata (Cómo) + Causa Raíz (Por qué)</t>
        </r>
      </text>
    </comment>
    <comment ref="K26" authorId="0" shapeId="0" xr:uid="{00000000-0006-0000-0100-000006000000}">
      <text>
        <r>
          <rPr>
            <sz val="11"/>
            <color theme="1"/>
            <rFont val="Arial"/>
            <scheme val="minor"/>
          </rPr>
          <t>======
ID#AAAAMA8ZbOM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L26" authorId="0" shapeId="0" xr:uid="{00000000-0006-0000-0100-000007000000}">
      <text>
        <r>
          <rPr>
            <sz val="11"/>
            <color theme="1"/>
            <rFont val="Arial"/>
            <scheme val="minor"/>
          </rPr>
          <t>======
ID#AAAAMA8ZbOU
Deleted user    (2021-04-20 19:20:54)
Numero de veces que se ejecuta la actividad durante el año</t>
        </r>
      </text>
    </comment>
    <comment ref="O26" authorId="0" shapeId="0" xr:uid="{00000000-0006-0000-0100-000008000000}">
      <text>
        <r>
          <rPr>
            <sz val="11"/>
            <color theme="1"/>
            <rFont val="Arial"/>
            <scheme val="minor"/>
          </rPr>
          <t>======
ID#AAAAMDtuPxE
Deleted user    (2021-04-20 21:00:09)
No seleccionar los criterios de impacto: 
*Afectación Económica o Presupuestal 
*Pérdida Reputacional</t>
        </r>
      </text>
    </comment>
    <comment ref="U26" authorId="0" shapeId="0" xr:uid="{00000000-0006-0000-0100-000009000000}">
      <text>
        <r>
          <rPr>
            <sz val="11"/>
            <color theme="1"/>
            <rFont val="Arial"/>
            <scheme val="minor"/>
          </rPr>
          <t>======
ID#AAAAMA8ZbOY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V26" authorId="0" shapeId="0" xr:uid="{00000000-0006-0000-0100-00000A000000}">
      <text>
        <r>
          <rPr>
            <sz val="11"/>
            <color theme="1"/>
            <rFont val="Arial"/>
            <scheme val="minor"/>
          </rPr>
          <t>======
ID#AAAAMD_FnIk
Deleted user    (2021-04-21 15:05:43)
colocar si afecta probabilidad  o impacto</t>
        </r>
      </text>
    </comment>
    <comment ref="AI26" authorId="0" shapeId="0" xr:uid="{00000000-0006-0000-0100-00000B000000}">
      <text>
        <r>
          <rPr>
            <sz val="11"/>
            <color theme="1"/>
            <rFont val="Arial"/>
            <scheme val="minor"/>
          </rPr>
          <t>======
ID#AAAAMD_q4ag
María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extLst>
    <ext xmlns:r="http://schemas.openxmlformats.org/officeDocument/2006/relationships" uri="GoogleSheetsCustomDataVersion1">
      <go:sheetsCustomData xmlns:go="http://customooxmlschemas.google.com/" r:id="rId1" roundtripDataSignature="AMtx7mgKYj9tqgaKy8pY3F5uJPBIURTIgA=="/>
    </ext>
  </extLst>
</comments>
</file>

<file path=xl/sharedStrings.xml><?xml version="1.0" encoding="utf-8"?>
<sst xmlns="http://schemas.openxmlformats.org/spreadsheetml/2006/main" count="488" uniqueCount="354">
  <si>
    <t>Matriz Mapa de Riesgos</t>
  </si>
  <si>
    <r>
      <rPr>
        <sz val="10"/>
        <color theme="1"/>
        <rFont val="Arial Narrow"/>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rPr>
      <t>Guía para la Administración del Riesgo y el diseño de controles V5</t>
    </r>
    <r>
      <rPr>
        <sz val="10"/>
        <color theme="1"/>
        <rFont val="Arial Narrow"/>
      </rPr>
      <t>. El formato cuenta con celdas parametrizadas y permite contar con los respectivos mapas de calor para riesgo inherente y riesgo residual.</t>
    </r>
  </si>
  <si>
    <t>Orientaciones Generales</t>
  </si>
  <si>
    <r>
      <rPr>
        <sz val="11"/>
        <color theme="1"/>
        <rFont val="Arial Narrow"/>
      </rPr>
      <t xml:space="preserve">Antes de iniciar con el diligenciamiento de la información en la matriz, se requiere haber avanzado en el análisis del </t>
    </r>
    <r>
      <rPr>
        <b/>
        <sz val="11"/>
        <color theme="1"/>
        <rFont val="Arial Narrow"/>
      </rPr>
      <t>proceso, su objetivo, alcance, actividades clave</t>
    </r>
    <r>
      <rPr>
        <sz val="11"/>
        <color theme="1"/>
        <rFont val="Arial Narrow"/>
      </rPr>
      <t xml:space="preserve">, considere los lineamientos establecidos en el </t>
    </r>
    <r>
      <rPr>
        <b/>
        <sz val="11"/>
        <color rgb="FFE36C09"/>
        <rFont val="Arial Narrow"/>
      </rPr>
      <t>Paso 2: identificación del riesgo</t>
    </r>
    <r>
      <rPr>
        <sz val="11"/>
        <color theme="1"/>
        <rFont val="Arial Narrow"/>
      </rPr>
      <t xml:space="preserve">, donde se explica ampliamente las bases para adelanter este análisis.
Así mismo, considere en el </t>
    </r>
    <r>
      <rPr>
        <b/>
        <sz val="11"/>
        <color rgb="FFE36C09"/>
        <rFont val="Arial Narrow"/>
      </rPr>
      <t>Paso 3: valoración del riesgo</t>
    </r>
    <r>
      <rPr>
        <sz val="11"/>
        <color theme="1"/>
        <rFont val="Arial Narrow"/>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rPr>
      <t>NOTA:</t>
    </r>
    <r>
      <rPr>
        <sz val="11"/>
        <color theme="1"/>
        <rFont val="Arial Narrow"/>
      </rPr>
      <t xml:space="preserve"> Si lo considera pertinente, es posible agregar hojas de trabajo adicionales al presente formato que permitan incluir la traza de estos análisis.</t>
    </r>
  </si>
  <si>
    <r>
      <rPr>
        <sz val="10"/>
        <color theme="1"/>
        <rFont val="Arial Narrow"/>
      </rPr>
      <t xml:space="preserve">El archivo contiene las siguientes hojas:
-   </t>
    </r>
    <r>
      <rPr>
        <b/>
        <sz val="11"/>
        <color theme="1"/>
        <rFont val="Arial Narrow"/>
      </rPr>
      <t>Hoja 1 Instructivo</t>
    </r>
    <r>
      <rPr>
        <sz val="10"/>
        <color theme="1"/>
        <rFont val="Arial Narrow"/>
      </rPr>
      <t xml:space="preserve">
 -  </t>
    </r>
    <r>
      <rPr>
        <b/>
        <sz val="11"/>
        <color theme="1"/>
        <rFont val="Arial Narrow"/>
      </rPr>
      <t xml:space="preserve">Hoja 2 Mapa Final: </t>
    </r>
    <r>
      <rPr>
        <sz val="10"/>
        <color theme="1"/>
        <rFont val="Arial Narrow"/>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</si>
  <si>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</si>
  <si>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</si>
  <si>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</si>
  <si>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</si>
  <si>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</si>
  <si>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</si>
  <si>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</si>
  <si>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</si>
  <si>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</si>
  <si>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</si>
  <si>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</si>
  <si>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</si>
  <si>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</si>
  <si>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</si>
  <si>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</si>
  <si>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</si>
  <si>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</si>
  <si>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</si>
  <si>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</si>
  <si>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</si>
  <si>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</si>
  <si>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</si>
  <si>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</si>
  <si>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</si>
  <si>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</si>
  <si>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</si>
  <si>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</si>
  <si>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rPr>
      <t xml:space="preserve">Recuerde que el control se define como la medida que permite reducir o mitigar un riesgo. Defina el control (es) que atacan la causa raíz del riesgo, considere la estructura explicada en la guía: </t>
    </r>
    <r>
      <rPr>
        <b/>
        <sz val="9"/>
        <color rgb="FFE36C09"/>
        <rFont val="Arial Narrow"/>
      </rPr>
      <t>Responsable de ejecutar el control + Acción + Complemento</t>
    </r>
  </si>
  <si>
    <t>Afectación</t>
  </si>
  <si>
    <t>Esta casilla no se diligencia, depende de la selección en la columna R.</t>
  </si>
  <si>
    <r>
      <rPr>
        <b/>
        <sz val="9"/>
        <color theme="1"/>
        <rFont val="Arial Narrow"/>
      </rPr>
      <t xml:space="preserve">ATRIBUTOS EFICIENCIA
</t>
    </r>
    <r>
      <rPr>
        <sz val="9"/>
        <color theme="1"/>
        <rFont val="Arial Narrow"/>
      </rPr>
      <t>Tipo</t>
    </r>
  </si>
  <si>
    <t>Utilice la lista de despligue que se encuentra parametrizada, le aparecerán las opciones: i)Preventivo, ii)Detectivo, iii)Correctivo.</t>
  </si>
  <si>
    <r>
      <rPr>
        <b/>
        <sz val="9"/>
        <color theme="1"/>
        <rFont val="Arial Narrow"/>
      </rPr>
      <t xml:space="preserve">ATRIBUTOS EFICIENCIA
</t>
    </r>
    <r>
      <rPr>
        <sz val="9"/>
        <color theme="1"/>
        <rFont val="Arial Narrow"/>
      </rPr>
      <t>Implementación</t>
    </r>
  </si>
  <si>
    <t>Utilice la lista de despligue que se encuentra parametrizada, le aparecerán las opciones: i)Automático, ii)Manual.</t>
  </si>
  <si>
    <r>
      <rPr>
        <b/>
        <sz val="9"/>
        <color theme="1"/>
        <rFont val="Arial Narrow"/>
      </rPr>
      <t xml:space="preserve">ATRIBUTOS EFICIENCIA
</t>
    </r>
    <r>
      <rPr>
        <sz val="9"/>
        <color theme="1"/>
        <rFont val="Arial Narrow"/>
      </rPr>
      <t>Implementación</t>
    </r>
  </si>
  <si>
    <r>
      <rPr>
        <b/>
        <sz val="9"/>
        <color theme="1"/>
        <rFont val="Arial Narrow"/>
      </rPr>
      <t xml:space="preserve">ATRIBUTOS EFICIENCIA
</t>
    </r>
    <r>
      <rPr>
        <sz val="9"/>
        <color theme="1"/>
        <rFont val="Arial Narrow"/>
      </rPr>
      <t>Calificación</t>
    </r>
  </si>
  <si>
    <t xml:space="preserve">La matriz automáticamente hará el cálculo para el control analizado (Columna T) </t>
  </si>
  <si>
    <r>
      <rPr>
        <b/>
        <sz val="9"/>
        <color theme="1"/>
        <rFont val="Arial Narrow"/>
      </rPr>
      <t xml:space="preserve">ATRIBUTOS INFORMATIVOS
</t>
    </r>
    <r>
      <rPr>
        <sz val="9"/>
        <color theme="1"/>
        <rFont val="Arial Narrow"/>
      </rPr>
      <t>Documentación</t>
    </r>
  </si>
  <si>
    <t>Utilice la lista de despligue que se encuentra parametrizada, le aparecerán las opciones: i)Documentado, ii)Sin documentar.</t>
  </si>
  <si>
    <r>
      <rPr>
        <b/>
        <sz val="9"/>
        <color theme="1"/>
        <rFont val="Arial Narrow"/>
      </rPr>
      <t xml:space="preserve">ATRIBUTOS INFORMATIVOS
</t>
    </r>
    <r>
      <rPr>
        <sz val="9"/>
        <color theme="1"/>
        <rFont val="Arial Narrow"/>
      </rPr>
      <t>Frecuencia</t>
    </r>
  </si>
  <si>
    <t>Utilice la lista de despligue que se encuentra parametrizada, le aparecerán las opciones: i)Continua, ii)Aleatoria.</t>
  </si>
  <si>
    <r>
      <rPr>
        <b/>
        <sz val="9"/>
        <color theme="1"/>
        <rFont val="Arial Narrow"/>
      </rPr>
      <t xml:space="preserve">ATRIBUTOS INFORMATIVOS
</t>
    </r>
    <r>
      <rPr>
        <sz val="9"/>
        <color theme="1"/>
        <rFont val="Arial Narrow"/>
      </rPr>
      <t>Registro</t>
    </r>
  </si>
  <si>
    <t>Utilice la lista de despligue que se encuentra parametrizada, le aparecerán las opciones: i)Con Registro, ii) Sin Registro.</t>
  </si>
  <si>
    <t>Evaluación del Nivel de Riesgo - Nivel de Riesgo Residual</t>
  </si>
  <si>
    <r>
      <rPr>
        <sz val="9"/>
        <color theme="1"/>
        <rFont val="Arial Narrow"/>
      </rPr>
      <t>La matriz automáticamente hará el cálculo, acorde con el control o controles definidos con sus atributos analizados, lo que permitirá establecer el</t>
    </r>
    <r>
      <rPr>
        <b/>
        <sz val="9"/>
        <color rgb="FFE36C09"/>
        <rFont val="Arial Narrow"/>
      </rPr>
      <t xml:space="preserve"> nivel de riesgo inherente</t>
    </r>
    <r>
      <rPr>
        <sz val="9"/>
        <color theme="1"/>
        <rFont val="Arial Narrow"/>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</si>
  <si>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</si>
  <si>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</si>
  <si>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rPr>
      <t xml:space="preserve">Plan de Acción
</t>
    </r>
    <r>
      <rPr>
        <sz val="9"/>
        <color theme="1"/>
        <rFont val="Arial Narrow"/>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</si>
  <si>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</si>
  <si>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</si>
  <si>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</si>
  <si>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rPr>
      <t xml:space="preserve"> -</t>
    </r>
    <r>
      <rPr>
        <sz val="11"/>
        <color theme="1"/>
        <rFont val="Arial Narrow"/>
      </rPr>
      <t xml:space="preserve"> </t>
    </r>
    <r>
      <rPr>
        <b/>
        <sz val="11"/>
        <color theme="1"/>
        <rFont val="Arial Narrow"/>
      </rPr>
      <t xml:space="preserve"> Hoja 3 Matriz de Calor Inherente: </t>
    </r>
    <r>
      <rPr>
        <sz val="11"/>
        <color theme="1"/>
        <rFont val="Arial Narrow"/>
      </rPr>
      <t xml:space="preserve"> 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</si>
  <si>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4 Matriz de Calor Residual: </t>
    </r>
    <r>
      <rPr>
        <sz val="11"/>
        <color theme="1"/>
        <rFont val="Arial Narrow"/>
      </rPr>
      <t>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</si>
  <si>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5 Tabla de probabilidad: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</si>
  <si>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6 Tabla de Impacto: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</si>
  <si>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7 Tabla de Valoración de Controles: </t>
    </r>
    <r>
      <rPr>
        <sz val="11"/>
        <color theme="1"/>
        <rFont val="Arial Narrow"/>
      </rPr>
      <t>Tabla referente para todos los cálculos (no se diligencia)</t>
    </r>
  </si>
  <si>
    <r>
      <rPr>
        <b/>
        <sz val="11"/>
        <color theme="1"/>
        <rFont val="Arial"/>
      </rPr>
      <t xml:space="preserve">CODIGO: </t>
    </r>
    <r>
      <rPr>
        <sz val="11"/>
        <color theme="1"/>
        <rFont val="Arial"/>
      </rPr>
      <t>GC-Fr08</t>
    </r>
  </si>
  <si>
    <t>MAPA DE RIESGOS</t>
  </si>
  <si>
    <r>
      <rPr>
        <b/>
        <sz val="11"/>
        <color theme="1"/>
        <rFont val="Arial"/>
      </rPr>
      <t xml:space="preserve">VERSION: </t>
    </r>
    <r>
      <rPr>
        <sz val="11"/>
        <color theme="1"/>
        <rFont val="Arial"/>
      </rPr>
      <t>03</t>
    </r>
  </si>
  <si>
    <t>SENADO DE LA REPÚBLICA</t>
  </si>
  <si>
    <r>
      <rPr>
        <b/>
        <sz val="11"/>
        <color theme="1"/>
        <rFont val="Arial"/>
      </rPr>
      <t xml:space="preserve">FECHA DE APROBACION: </t>
    </r>
    <r>
      <rPr>
        <sz val="11"/>
        <color theme="1"/>
        <rFont val="Arial"/>
      </rPr>
      <t>01/06/2021</t>
    </r>
  </si>
  <si>
    <t>VIGENCIA: 2021</t>
  </si>
  <si>
    <t>Última fecha de actualización: 10/05/2021</t>
  </si>
  <si>
    <r>
      <rPr>
        <b/>
        <sz val="11"/>
        <color rgb="FF000000"/>
        <rFont val="Arial"/>
      </rPr>
      <t>Versión</t>
    </r>
    <r>
      <rPr>
        <b/>
        <sz val="11"/>
        <color rgb="FF000000"/>
        <rFont val="Arial"/>
      </rPr>
      <t>: 01</t>
    </r>
  </si>
  <si>
    <t>CONTEXTO INTERNO</t>
  </si>
  <si>
    <t>CONTEXTO EXTERNO</t>
  </si>
  <si>
    <t>ESTRUCTURA ORGANIZACIONAL</t>
  </si>
  <si>
    <t>POLÍTICOS</t>
  </si>
  <si>
    <t>* La estructura de la rama legislativa en Colombia es bicameral, por lo que la función judicial se comparte con la cámara de representantes en sus dos etapas.
* Cambio de Gobierno
* Cambio en Entes de Control</t>
  </si>
  <si>
    <t>FUNCIONES Y RESPONSABILIDADES</t>
  </si>
  <si>
    <t>* Las funciones del Senado de la República se encuentran establecidas en la Ley 5ta de 1992 y en el manual de funciones.
* Los responsables al frente del proceso están orientados al  cumplimiento de los requisitos para el Control Político y la Función Judicial.</t>
  </si>
  <si>
    <t>ECONÓMICOS Y FINANCIEROS</t>
  </si>
  <si>
    <t>Asignación de recursos por el Ministerio de Hacienda.</t>
  </si>
  <si>
    <t>POLÍTICAS OBJETIVOS Y ESTRATEGIAS IMPLEMENTADAS</t>
  </si>
  <si>
    <t>* Ley 5 de 1992.
* Estatuto de la oposición - Ley 1909 del 09 de julio de 2018.</t>
  </si>
  <si>
    <t>SOCIALES Y CULTURALES</t>
  </si>
  <si>
    <r>
      <rPr>
        <b/>
        <sz val="11"/>
        <color theme="1"/>
        <rFont val="Arial"/>
      </rPr>
      <t xml:space="preserve">RECURSOS Y CONOCIMIENTOS CON QUE SE CUENTA </t>
    </r>
    <r>
      <rPr>
        <b/>
        <sz val="11"/>
        <color theme="1"/>
        <rFont val="Arial"/>
      </rPr>
      <t>(económicos, personas, procesos, sistema, tecnología, información)</t>
    </r>
  </si>
  <si>
    <t>* Se cuenta con personal de planta y contratistas, así como herramientas tecnológicas que contribuyen al buen desarrollo de la actividad.
* Procesos y procedimientos documentados y publicados en el aplicativo de Gestión de Calidad y la Página Web dela Entidad.
* Sistema de votación de plenaria DCN (equipos de audio y video de la plenaria y equipos instalados en las curules de los Senadores)
* Se cuenta con la Gaceta del Congreso (digital y física) que constituye el archivo y memoria institucional oficial de todos los actos en los trámites legislativos.</t>
  </si>
  <si>
    <t>TECNOLÓGICOS</t>
  </si>
  <si>
    <t>* Streaming - Internet.
* Plataforma de comunicación virtual para Sesiones de Plenaria no presenciales.</t>
  </si>
  <si>
    <t>RELACIONES CON LAS PARTES INVOLUCRADAS</t>
  </si>
  <si>
    <t>* Se tiene un relacionamiento con todos los procesos misionales y los de apoyo, estos últimos liderados por la Dirección General Administrativa para la gestión de los recursos humanos, financieros, tecnológicos, de información y físicos que soportan las actividades de este proceso.</t>
  </si>
  <si>
    <t>AMBIENTALES</t>
  </si>
  <si>
    <t>* Generación de focos de contagio por presencia de pandemia ante el alto número de empleados y contratistas involucrados.
* Evento sísmico que inhabilite las instalaciones permanentes del recinto de sesiones plenarias.</t>
  </si>
  <si>
    <t>CULTURA ORGANIZACIONAL</t>
  </si>
  <si>
    <t>* Se cuenta con personal de planta y contratistas, los cuales han venido apropiando progresivamente el conocimiento para soportar las actividades del proceso.</t>
  </si>
  <si>
    <t>LEGALES Y REGLAMENTARIOS</t>
  </si>
  <si>
    <t>* Constitución Política de Colombia.
* Expedición o actualización de normatividad para Entidades Públicas  referentes a temas de gestión organizacional y sistemas de gestión.
* Normograma</t>
  </si>
  <si>
    <t>CONTEXTO DEL PROCESO</t>
  </si>
  <si>
    <t>Proceso:</t>
  </si>
  <si>
    <t>Líder del proceso:</t>
  </si>
  <si>
    <t>Secretario General del Senado</t>
  </si>
  <si>
    <t>Objetivo:</t>
  </si>
  <si>
    <t xml:space="preserve"> Realizar debates de control político tanto en la plenaria, como en las comisiones constitucionales permanentes del Senado de la Republica de Colombia de conformidad con las clases de funciones del Congreso definidas en el articulo 6 de la Ley 5 de 1992, específicamente los numerales 3, 4 y 7.</t>
  </si>
  <si>
    <t>Alcance:</t>
  </si>
  <si>
    <t>Este proceso abarca desde la documentación del informe para el debate de control político o audiencia pública en sesión plenaria del Senado de la República o en las sesiones de las Comisiones Constitucionales permanentes o Comisiones Legales y finaliza con la aprobación y publicación del acta de la sesión en el medio de comunicación oficial del Congreso de la República (Gaceta del Congreso).</t>
  </si>
  <si>
    <t>Objetivos estratégicos:</t>
  </si>
  <si>
    <t>OE2. Proveer a la ciudadanía mecanismos de monitoreo y seguimiento para evaluar la transparencia legislativa y administrativa de la institución.
OE10. Incorporar mejores prácticas de otros Senados del Mundo.</t>
  </si>
  <si>
    <t>Identificación del riesgo</t>
  </si>
  <si>
    <t>Análisis del riesgo inherente</t>
  </si>
  <si>
    <t>Evaluación del riesgo - Valoración de los controles</t>
  </si>
  <si>
    <t>Evaluación del riesgo - Nivel del riesgo residual</t>
  </si>
  <si>
    <t>Plan de Acción</t>
  </si>
  <si>
    <t xml:space="preserve">Referencia </t>
  </si>
  <si>
    <t>Procedimiento/ lineamiento/ activos de seguridad</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</si>
  <si>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</si>
  <si>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</si>
  <si>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</si>
  <si>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</si>
  <si>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</si>
  <si>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</si>
  <si>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</si>
  <si>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</si>
  <si>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</si>
  <si>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</si>
  <si>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</si>
  <si>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</si>
  <si>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</si>
  <si>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</si>
  <si>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</si>
  <si>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</si>
  <si>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</si>
  <si>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</si>
  <si>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</si>
  <si>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</si>
  <si>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</si>
  <si>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</si>
  <si>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</si>
  <si>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</si>
  <si>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</si>
  <si>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</si>
  <si>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</si>
  <si>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</si>
  <si>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</si>
  <si>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Procedimiento juzgamiento de dignatarios</t>
  </si>
  <si>
    <t>Reputacional</t>
  </si>
  <si>
    <t xml:space="preserve">Que se de la nulidad del proceso
</t>
  </si>
  <si>
    <t>Vicios de trámite</t>
  </si>
  <si>
    <t xml:space="preserve">R1
 Posibilidad de afectación reputacional por la nulidad del proceso debido a  vicios de trámite </t>
  </si>
  <si>
    <t>X</t>
  </si>
  <si>
    <t xml:space="preserve">Corrupción </t>
  </si>
  <si>
    <t xml:space="preserve">     El riesgo afecta la imagen de de la entidad con efecto publicitario sostenido a nivel de sector administrativo, nivel departamental o municipal</t>
  </si>
  <si>
    <t xml:space="preserve">C1
La persona delegada por la Presidencia del Senado revisa que el contenido del expediente tramitado por la Cámara de Representantes este completo con el fin de identificar que el expediente recibido este conforme con el oficio remisorio . 
FV.  Acta de recibo del expediente 
firmado por las partes y testigos del recibo del expediente.
</t>
  </si>
  <si>
    <t>Preventivo</t>
  </si>
  <si>
    <t>Manual</t>
  </si>
  <si>
    <t>Sin Documentar</t>
  </si>
  <si>
    <t>Continua</t>
  </si>
  <si>
    <t>Con Registro</t>
  </si>
  <si>
    <t>Reducir (mitigar)</t>
  </si>
  <si>
    <t xml:space="preserve">Revisar y actualizar el procedimiento de Juzgamiento de dignatarios para documentar los controles definidos.
FV: Procedimiento aprobado </t>
  </si>
  <si>
    <t xml:space="preserve">C2
La Plenaria del Senado verifica la estructura del proyecto de la resolución con el fin de  velar que el proyecto de resolución cumpla con los elementos establecidos en la Ley 5ta de 1992,  Ley 906 de 2007 y la Ley 600 del 2000 o las que adicionen, modifiquen o sustituyan.
FV. Proyecto de Resolución 
</t>
  </si>
  <si>
    <t>Documentado</t>
  </si>
  <si>
    <t xml:space="preserve">C3.
La persona delegada por la Presidencia del Senado debe mantener la cadena de custodia del expediente a lo largo del proceso de juzgamiento al aforado con el fin de garantizar la seguridad y confidencialidad del expediente total
FV: Actas de entrega y recibo del expediente de acusación 
</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</si>
  <si>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</si>
  <si>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</si>
  <si>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</si>
  <si>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</si>
  <si>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</si>
  <si>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</si>
  <si>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</si>
  <si>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</si>
  <si>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</si>
  <si>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</si>
  <si>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</si>
  <si>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</si>
  <si>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</si>
  <si>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</si>
  <si>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</si>
  <si>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</si>
  <si>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</si>
  <si>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r>
      <rPr>
        <sz val="20"/>
        <color rgb="FF000000"/>
        <rFont val="Arial"/>
      </rPr>
      <t xml:space="preserve">3. VALORACIÓN EXCLUSIVA PARA </t>
    </r>
    <r>
      <rPr>
        <b/>
        <sz val="20"/>
        <color theme="1"/>
        <rFont val="Arial"/>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</si>
  <si>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</si>
  <si>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</si>
  <si>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</si>
  <si>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</si>
  <si>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</si>
  <si>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</si>
  <si>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</si>
  <si>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</si>
  <si>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Probable</t>
  </si>
  <si>
    <r>
      <rPr>
        <b/>
        <sz val="14"/>
        <color rgb="FF000000"/>
        <rFont val="Calibri"/>
      </rPr>
      <t xml:space="preserve">Es probable
</t>
    </r>
    <r>
      <rPr>
        <b/>
        <sz val="14"/>
        <color rgb="FF000000"/>
        <rFont val="Calibri"/>
      </rPr>
      <t xml:space="preserve">
Ocurre en la mayoría de los casos</t>
    </r>
  </si>
  <si>
    <t>Se presentó 1 vez en el último año.</t>
  </si>
  <si>
    <t>Posible</t>
  </si>
  <si>
    <r>
      <rPr>
        <b/>
        <sz val="14"/>
        <color rgb="FF000000"/>
        <rFont val="Calibri"/>
      </rPr>
      <t>Posible</t>
    </r>
    <r>
      <rPr>
        <b/>
        <sz val="14"/>
        <color rgb="FF000000"/>
        <rFont val="Calibri"/>
      </rPr>
      <t xml:space="preserve">
Es posible que suceda</t>
    </r>
  </si>
  <si>
    <t>Se presentó 1 vez en los últimos 2 años.</t>
  </si>
  <si>
    <t>Improbable</t>
  </si>
  <si>
    <t>Improbable
El evento puede ocurrir en algún momento</t>
  </si>
  <si>
    <t>Se presentó 1 vez en los últimos 5 años.</t>
  </si>
  <si>
    <t>Rara vez</t>
  </si>
  <si>
    <r>
      <rPr>
        <b/>
        <sz val="14"/>
        <color rgb="FF000000"/>
        <rFont val="Calibri"/>
      </rPr>
      <t>Execpcional</t>
    </r>
    <r>
      <rPr>
        <b/>
        <sz val="14"/>
        <color rgb="FF000000"/>
        <rFont val="Calibri"/>
      </rPr>
      <t xml:space="preserve">
Ocurre en execpcionales</t>
    </r>
  </si>
  <si>
    <t>No se ha presentado en los últimos 5 años.</t>
  </si>
  <si>
    <t>MATRIZ EVALUACION DE IMPACTO</t>
  </si>
  <si>
    <t>Niveles para calificar el Impacto</t>
  </si>
  <si>
    <t>Impacto (consecuencias) Cualitativo</t>
  </si>
  <si>
    <t>Impacto (consecuencias) Cuantitativo</t>
  </si>
  <si>
    <t xml:space="preserve">CATASTRÓFICO
</t>
  </si>
  <si>
    <r>
      <rPr>
        <b/>
        <sz val="12"/>
        <color rgb="FF000000"/>
        <rFont val="Calibri"/>
      </rPr>
      <t>Consecuencias desastrosas sobre el sector</t>
    </r>
    <r>
      <rPr>
        <b/>
        <sz val="12"/>
        <color rgb="FF000000"/>
        <rFont val="Calibri"/>
      </rPr>
      <t xml:space="preserve">
Genera consecuencias desastrosas para la entidad</t>
    </r>
  </si>
  <si>
    <t>N.A</t>
  </si>
  <si>
    <t xml:space="preserve">MAYOR
</t>
  </si>
  <si>
    <r>
      <rPr>
        <b/>
        <sz val="12"/>
        <color rgb="FF000000"/>
        <rFont val="Calibri"/>
      </rPr>
      <t>Impacto negativo en la Entidad</t>
    </r>
    <r>
      <rPr>
        <b/>
        <sz val="12"/>
        <color rgb="FF000000"/>
        <rFont val="Calibri"/>
      </rPr>
      <t xml:space="preserve">
Genera altas consecuencias para la entidad</t>
    </r>
  </si>
  <si>
    <t xml:space="preserve">MODERADO
</t>
  </si>
  <si>
    <r>
      <rPr>
        <b/>
        <sz val="12"/>
        <color rgb="FF000000"/>
        <rFont val="Calibri"/>
      </rPr>
      <t>Afectació parcial al proceso y a la dependencia</t>
    </r>
    <r>
      <rPr>
        <b/>
        <sz val="12"/>
        <color rgb="FF000000"/>
        <rFont val="Calibri"/>
      </rPr>
      <t xml:space="preserve">
Genera  medianas consecuencias para la entidad.</t>
    </r>
  </si>
  <si>
    <t>MATRIZ DE CALIFICACIÓN, EVALUACIÓN Y RESPUESTA A LOS RIESGOS</t>
  </si>
  <si>
    <t xml:space="preserve">No. </t>
  </si>
  <si>
    <r>
      <rPr>
        <b/>
        <sz val="14"/>
        <color rgb="FF000000"/>
        <rFont val="Calibri, Arial"/>
      </rPr>
      <t xml:space="preserve">Pregunta
</t>
    </r>
    <r>
      <rPr>
        <sz val="14"/>
        <color theme="1"/>
        <rFont val="Calibri"/>
      </rPr>
      <t>Si el riesgo de corrupción se materializa podría…...</t>
    </r>
  </si>
  <si>
    <t>RIESGO 1</t>
  </si>
  <si>
    <t>RIESGO 2</t>
  </si>
  <si>
    <t>RIESGO 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</si>
  <si>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</si>
  <si>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</si>
  <si>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</si>
  <si>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</si>
  <si>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</si>
  <si>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</si>
  <si>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</si>
  <si>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</si>
  <si>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</si>
  <si>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</si>
  <si>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</si>
  <si>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</si>
  <si>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</si>
  <si>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</si>
  <si>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</si>
  <si>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</si>
  <si>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</si>
  <si>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</si>
  <si>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</si>
  <si>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</si>
  <si>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</si>
  <si>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</si>
  <si>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</si>
  <si>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</si>
  <si>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</si>
  <si>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</si>
  <si>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</si>
  <si>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</si>
  <si>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</si>
  <si>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</si>
  <si>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MAYOR</t>
  </si>
  <si>
    <t>Responder afirmativamente de 6 a 11 preguntas</t>
  </si>
  <si>
    <t>CATASTROFICO</t>
  </si>
  <si>
    <t>Responder afirmativamente de 12 a 18 preguntas</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</si>
  <si>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</si>
  <si>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</si>
  <si>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</si>
  <si>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</si>
  <si>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</si>
  <si>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</si>
  <si>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</si>
  <si>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</si>
  <si>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</si>
  <si>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</si>
  <si>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</si>
  <si>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</si>
  <si>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</si>
  <si>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</si>
  <si>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</si>
  <si>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</si>
  <si>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</si>
  <si>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</si>
  <si>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</si>
  <si>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</si>
  <si>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</si>
  <si>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</si>
  <si>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</si>
  <si>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</si>
  <si>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</si>
  <si>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</si>
  <si>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</si>
  <si>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</si>
  <si>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</si>
  <si>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</si>
  <si>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</si>
  <si>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</si>
  <si>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</si>
  <si>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</si>
  <si>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</si>
  <si>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</si>
  <si>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</si>
  <si>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</si>
  <si>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</si>
  <si>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</si>
  <si>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</si>
  <si>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</si>
  <si>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El riesgo afecta la imagen de la entidad con algunos usuarios de relevancia frente al logro de los objetivos</t>
  </si>
  <si>
    <t xml:space="preserve">     Entre 100 y 500 SMLMV </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</si>
  <si>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</si>
  <si>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</si>
  <si>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</si>
  <si>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</si>
  <si>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</si>
  <si>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</si>
  <si>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</si>
  <si>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</si>
  <si>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</si>
  <si>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</si>
  <si>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</si>
  <si>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</si>
  <si>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</si>
  <si>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</si>
  <si>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</si>
  <si>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</si>
  <si>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</si>
  <si>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</si>
  <si>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</si>
  <si>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</si>
  <si>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</si>
  <si>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</si>
  <si>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</si>
  <si>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</si>
  <si>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</si>
  <si>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</si>
  <si>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</si>
  <si>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</si>
  <si>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</si>
  <si>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</si>
  <si>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</si>
  <si>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</si>
  <si>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</si>
  <si>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R1 Que se dé la nulidad del proceso c1Vulneración del debido proceso</t>
  </si>
  <si>
    <t xml:space="preserve">Clasificación del Riesgo </t>
  </si>
  <si>
    <t xml:space="preserve">Factores de riesgo </t>
  </si>
  <si>
    <t xml:space="preserve">Controles </t>
  </si>
  <si>
    <t xml:space="preserve">tratamiento </t>
  </si>
  <si>
    <t>Aceptar</t>
  </si>
  <si>
    <t>Económico</t>
  </si>
  <si>
    <t>Evitar</t>
  </si>
  <si>
    <t>Reducir (compartir)</t>
  </si>
  <si>
    <t>Económico y Reputacional</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</si>
  <si>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</si>
  <si>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</si>
  <si>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</si>
  <si>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</si>
  <si>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</si>
  <si>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</si>
  <si>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</si>
  <si>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</si>
  <si>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</si>
  <si>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</si>
  <si>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</si>
  <si>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</si>
  <si>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</si>
  <si>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</si>
  <si>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PROCESO GESTIÓN DE CALIDAD</t>
  </si>
  <si>
    <t xml:space="preserve">Secretaria General </t>
  </si>
  <si>
    <t xml:space="preserve">
* 102 senadores elegidos por voto popular en todo el territorio nacional, 5 curules para FARC-EP (acto legislativo 03 de 2017) y 1 por Ley de Oposición (ley 1909 de 2018) para un total de 108 senadores  que cuentan con personal de apoyo denominado UTL (Unidades de Trabajo Legislativa),
*Estructura organizacional compuesta por 7 Comisiones constitucionales permanentes,  4 legales, 5 especiales según se requiera; en donde se tramitan los proyectos de ley y de actos legislativos antes de llegar a la plenaria.
* Mesa Directiva compuesta por una (1) presidencia y dos (2) Vicepresidencias elegidas por la plenaria para periodos de 1 año que inician cada 20 de julio.
* Las comisiones tienen su propia organización interna compuesta por presidente, vicepresidente y secretario o coordinador.
* Comisión de acusaciones creada por la Ley 5 de 1992.
* Cambios de mesa directiva y cambios de legislatura </t>
  </si>
  <si>
    <t>* Percepción negativa ante la ciudadanía de la imagen de la entidad 
* Desconocimiento de la ciudadanía y de la sociedad civil de la labor desarrollada por la entidad.
* Falta de visibilidad hacia la ciudadanía de las actividades de control público (audiencias públicas).
* Actos vandálicos a las instalaciones del Congreso por estar ubicada al costado de la Plaza de Bolívar.</t>
  </si>
  <si>
    <t xml:space="preserve">Control Político y Función Judicial </t>
  </si>
  <si>
    <t xml:space="preserve">     El riesgo afecta la imagen de  la entidad con efecto publicitario sostenido a nivel de sector administrativo, nivel departamental o municipal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</si>
</sst>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dd/mm/yy"/>
    <numFmt numFmtId="166" formatCode="d/m/yyyy"/>
  </numFmts>
  <fonts count="71">
    <font>
      <sz val="11"/>
      <color theme="1"/>
      <name val="Arial"/>
      <scheme val="minor"/>
    </font>
    <font>
      <sz val="11"/>
      <color theme="1"/>
      <name val="Calibri"/>
    </font>
    <font>
      <b/>
      <sz val="14"/>
      <color theme="1"/>
      <name val="Arial Narrow"/>
    </font>
    <font>
      <sz val="11"/>
      <name val="Arial"/>
    </font>
    <font>
      <sz val="10"/>
      <color theme="1"/>
      <name val="Arial Narrow"/>
    </font>
    <font>
      <b/>
      <u/>
      <sz val="11"/>
      <color theme="1"/>
      <name val="Arial Narrow"/>
    </font>
    <font>
      <sz val="11"/>
      <color theme="1"/>
      <name val="Arial Narrow"/>
    </font>
    <font>
      <b/>
      <u/>
      <sz val="11"/>
      <color theme="1"/>
      <name val="Arial Narrow"/>
    </font>
    <font>
      <b/>
      <sz val="11"/>
      <color theme="1"/>
      <name val="Arial Narrow"/>
    </font>
    <font>
      <b/>
      <sz val="10"/>
      <color theme="1"/>
      <name val="Arial Narrow"/>
    </font>
    <font>
      <b/>
      <sz val="9"/>
      <color theme="1"/>
      <name val="Arial Narrow"/>
    </font>
    <font>
      <sz val="9"/>
      <color theme="1"/>
      <name val="Arial Narrow"/>
    </font>
    <font>
      <b/>
      <sz val="11"/>
      <color theme="1"/>
      <name val="Arial"/>
    </font>
    <font>
      <b/>
      <sz val="11"/>
      <color rgb="FF000000"/>
      <name val="Arial"/>
    </font>
    <font>
      <sz val="20"/>
      <color theme="1"/>
      <name val="Arial Narrow"/>
    </font>
    <font>
      <sz val="14"/>
      <color theme="1"/>
      <name val="Arial Narrow"/>
    </font>
    <font>
      <b/>
      <sz val="11"/>
      <color theme="1"/>
      <name val="Calibri"/>
    </font>
    <font>
      <sz val="11"/>
      <color rgb="FF000000"/>
      <name val="Arial"/>
    </font>
    <font>
      <sz val="11"/>
      <color rgb="FF000000"/>
      <name val="Calibri"/>
    </font>
    <font>
      <b/>
      <sz val="18"/>
      <color theme="1"/>
      <name val="Arial Narrow"/>
    </font>
    <font>
      <sz val="11"/>
      <color theme="1"/>
      <name val="Arial"/>
    </font>
    <font>
      <sz val="20"/>
      <color theme="1"/>
      <name val="Arial"/>
    </font>
    <font>
      <sz val="14"/>
      <color theme="1"/>
      <name val="Calibri"/>
    </font>
    <font>
      <b/>
      <sz val="22"/>
      <color theme="1"/>
      <name val="Arial Narrow"/>
    </font>
    <font>
      <b/>
      <sz val="40"/>
      <color rgb="FF000000"/>
      <name val="Calibri"/>
    </font>
    <font>
      <sz val="28"/>
      <color theme="1"/>
      <name val="Calibri"/>
    </font>
    <font>
      <b/>
      <sz val="28"/>
      <color rgb="FF000000"/>
      <name val="Calibri"/>
    </font>
    <font>
      <b/>
      <sz val="36"/>
      <color rgb="FF000000"/>
      <name val="Calibri"/>
    </font>
    <font>
      <sz val="16"/>
      <color theme="1"/>
      <name val="Calibri"/>
    </font>
    <font>
      <sz val="24"/>
      <color theme="1"/>
      <name val="Arial Narrow"/>
    </font>
    <font>
      <b/>
      <sz val="20"/>
      <color theme="1"/>
      <name val="Calibri"/>
    </font>
    <font>
      <b/>
      <sz val="24"/>
      <color rgb="FF000000"/>
      <name val="Calibri"/>
    </font>
    <font>
      <sz val="20"/>
      <color rgb="FF000000"/>
      <name val="Arial"/>
    </font>
    <font>
      <b/>
      <sz val="14"/>
      <color theme="1"/>
      <name val="Calibri"/>
    </font>
    <font>
      <b/>
      <sz val="14"/>
      <color rgb="FF000000"/>
      <name val="Calibri"/>
    </font>
    <font>
      <b/>
      <sz val="12"/>
      <color theme="1"/>
      <name val="Calibri"/>
    </font>
    <font>
      <sz val="12"/>
      <color theme="1"/>
      <name val="Calibri"/>
    </font>
    <font>
      <b/>
      <sz val="12"/>
      <color rgb="FF000000"/>
      <name val="Calibri"/>
    </font>
    <font>
      <sz val="14"/>
      <color rgb="FF000000"/>
      <name val="Calibri"/>
    </font>
    <font>
      <sz val="18"/>
      <color theme="1"/>
      <name val="Arial"/>
    </font>
    <font>
      <b/>
      <sz val="20"/>
      <color rgb="FF000000"/>
      <name val="Arial Narrow"/>
    </font>
    <font>
      <sz val="20"/>
      <color rgb="FF000000"/>
      <name val="Arial Narrow"/>
    </font>
    <font>
      <sz val="20"/>
      <color rgb="FFFFFFFF"/>
      <name val="Arial Narrow"/>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sz val="10"/>
      <color theme="1"/>
      <name val="Calibri"/>
    </font>
    <font>
      <b/>
      <sz val="14"/>
      <color rgb="FF000000"/>
      <name val="Arial Narrow"/>
    </font>
    <font>
      <b/>
      <sz val="12"/>
      <color rgb="FF000000"/>
      <name val="Arial Narrow"/>
    </font>
    <font>
      <sz val="12"/>
      <color rgb="FF000000"/>
      <name val="Arial Narrow"/>
    </font>
    <font>
      <sz val="12"/>
      <color theme="1"/>
      <name val="Arial Narrow"/>
    </font>
    <font>
      <sz val="11"/>
      <color rgb="FFFF0000"/>
      <name val="Arial"/>
    </font>
    <font>
      <sz val="11"/>
      <color rgb="FFFF0000"/>
      <name val="Arial Narrow"/>
    </font>
    <font>
      <sz val="11"/>
      <color rgb="FF000000"/>
      <name val="Roboto"/>
    </font>
    <font>
      <sz val="10"/>
      <color rgb="FF000000"/>
      <name val="Arial Narrow"/>
    </font>
    <font>
      <b/>
      <sz val="10"/>
      <color rgb="FFE36C09"/>
      <name val="Arial Narrow"/>
    </font>
    <font>
      <b/>
      <sz val="11"/>
      <color rgb="FFE36C09"/>
      <name val="Arial Narrow"/>
    </font>
    <font>
      <b/>
      <sz val="9"/>
      <color rgb="FFE36C09"/>
      <name val="Arial Narrow"/>
    </font>
    <font>
      <b/>
      <sz val="20"/>
      <color theme="1"/>
      <name val="Arial"/>
    </font>
    <font>
      <b/>
      <sz val="14"/>
      <color rgb="FF000000"/>
      <name val="Calibri, Arial"/>
    </font>
    <font>
      <sz val="14"/>
      <color rgb="FF000000"/>
      <name val="Calibri, Arial"/>
    </font>
    <font>
      <sz val="14"/>
      <color rgb="FFFF0000"/>
      <name val="Calibri"/>
    </font>
    <font>
      <b/>
      <sz val="12"/>
      <color rgb="FFE36C09"/>
      <name val="Arial Narrow"/>
    </font>
  </fonts>
  <fills count="22">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FFFFF"/>
        <bgColor rgb="FFFFFFFF"/>
      </patternFill>
    </fill>
    <fill>
      <patternFill patternType="solid">
        <fgColor rgb="FFD9EAD3"/>
        <bgColor rgb="FFD9EAD3"/>
      </patternFill>
    </fill>
    <fill>
      <patternFill patternType="solid">
        <fgColor rgb="FFFBD4B4"/>
        <bgColor rgb="FFFBD4B4"/>
      </patternFill>
    </fill>
    <fill>
      <patternFill patternType="solid">
        <fgColor rgb="FFFCE5CD"/>
        <bgColor rgb="FFFCE5CD"/>
      </patternFill>
    </fill>
    <fill>
      <patternFill patternType="solid">
        <fgColor rgb="FFFDE9D9"/>
        <bgColor rgb="FFFDE9D9"/>
      </patternFill>
    </fill>
    <fill>
      <patternFill patternType="solid">
        <fgColor rgb="FFF3F3F3"/>
        <bgColor rgb="FFF3F3F3"/>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FFC000"/>
        <bgColor rgb="FFFFC000"/>
      </patternFill>
    </fill>
    <fill>
      <patternFill patternType="solid">
        <fgColor rgb="FFEEECE1"/>
        <bgColor rgb="FFEEECE1"/>
      </patternFill>
    </fill>
    <fill>
      <patternFill patternType="solid">
        <fgColor rgb="FFE36C09"/>
        <bgColor rgb="FFE36C09"/>
      </patternFill>
    </fill>
    <fill>
      <patternFill patternType="solid">
        <fgColor rgb="FFFF0000"/>
        <bgColor rgb="FFFF0000"/>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s>
  <borders count="115">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dotted">
        <color rgb="FFE36C09"/>
      </right>
      <top/>
      <bottom style="dotted">
        <color rgb="FFE36C09"/>
      </bottom>
      <diagonal/>
    </border>
    <border>
      <left style="dotted">
        <color rgb="FFE36C09"/>
      </left>
      <right style="dotted">
        <color rgb="FFE36C09"/>
      </right>
      <top/>
      <bottom style="dotted">
        <color rgb="FFE36C09"/>
      </bottom>
      <diagonal/>
    </border>
    <border>
      <left style="thin">
        <color rgb="FF000000"/>
      </left>
      <right style="thin">
        <color rgb="FF000000"/>
      </right>
      <top/>
      <bottom/>
      <diagonal/>
    </border>
    <border>
      <left/>
      <right style="dotted">
        <color rgb="FFE36C09"/>
      </right>
      <top style="dotted">
        <color rgb="FFE36C09"/>
      </top>
      <bottom style="dotted">
        <color rgb="FFE36C09"/>
      </bottom>
      <diagonal/>
    </border>
    <border>
      <left style="dotted">
        <color rgb="FFE36C09"/>
      </left>
      <right style="dotted">
        <color rgb="FFE36C09"/>
      </right>
      <top style="dotted">
        <color rgb="FFE36C09"/>
      </top>
      <bottom style="dotted">
        <color rgb="FFE36C09"/>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bottom/>
      <diagonal/>
    </border>
    <border>
      <left/>
      <right/>
      <top/>
      <bottom style="thin">
        <color rgb="FF000000"/>
      </bottom>
      <diagonal/>
    </border>
    <border>
      <left/>
      <right/>
      <top style="thin">
        <color rgb="FF000000"/>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74">
    <xf numFmtId="0" fontId="0" fillId="0" borderId="0" xfId="0" applyFont="1" applyAlignment="1"/>
    <xf numFmtId="0" fontId="1" fillId="2" borderId="1" xfId="0" applyFont="1" applyFill="1" applyBorder="1"/>
    <xf numFmtId="0" fontId="4" fillId="2" borderId="5" xfId="0" applyFont="1" applyFill="1" applyBorder="1"/>
    <xf numFmtId="0" fontId="4" fillId="2" borderId="6" xfId="0" applyFont="1" applyFill="1" applyBorder="1"/>
    <xf numFmtId="0" fontId="4" fillId="2" borderId="7" xfId="0" applyFont="1" applyFill="1" applyBorder="1"/>
    <xf numFmtId="0" fontId="7"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20" xfId="0" applyFont="1" applyFill="1" applyBorder="1" applyAlignment="1">
      <alignment horizontal="left" vertical="top" wrapText="1"/>
    </xf>
    <xf numFmtId="0" fontId="4" fillId="2" borderId="19" xfId="0" applyFont="1" applyFill="1" applyBorder="1"/>
    <xf numFmtId="0" fontId="4" fillId="2" borderId="1" xfId="0" applyFont="1" applyFill="1" applyBorder="1"/>
    <xf numFmtId="0" fontId="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0" xfId="0" applyFont="1" applyFill="1" applyBorder="1"/>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top" wrapText="1"/>
    </xf>
    <xf numFmtId="0" fontId="4" fillId="2" borderId="40" xfId="0" applyFont="1" applyFill="1" applyBorder="1"/>
    <xf numFmtId="0" fontId="4" fillId="2" borderId="41" xfId="0" applyFont="1" applyFill="1" applyBorder="1"/>
    <xf numFmtId="0" fontId="4" fillId="2" borderId="42" xfId="0" applyFont="1" applyFill="1" applyBorder="1"/>
    <xf numFmtId="0" fontId="12" fillId="4" borderId="0" xfId="0" applyFont="1" applyFill="1" applyAlignment="1">
      <alignment horizontal="center" vertical="center"/>
    </xf>
    <xf numFmtId="0" fontId="6" fillId="2" borderId="0" xfId="0" applyFont="1" applyFill="1"/>
    <xf numFmtId="0" fontId="12" fillId="4" borderId="44" xfId="0" applyFont="1" applyFill="1" applyBorder="1" applyAlignment="1">
      <alignment horizontal="center" vertical="center"/>
    </xf>
    <xf numFmtId="0" fontId="12" fillId="4" borderId="45" xfId="0" applyFont="1" applyFill="1" applyBorder="1" applyAlignment="1">
      <alignment horizontal="center" vertical="center"/>
    </xf>
    <xf numFmtId="0" fontId="6" fillId="2" borderId="53" xfId="0" applyFont="1" applyFill="1" applyBorder="1"/>
    <xf numFmtId="0" fontId="6" fillId="2" borderId="1" xfId="0" applyFont="1" applyFill="1" applyBorder="1"/>
    <xf numFmtId="0" fontId="1" fillId="4" borderId="0" xfId="0" applyFont="1" applyFill="1"/>
    <xf numFmtId="0" fontId="1" fillId="4" borderId="0" xfId="0" applyFont="1" applyFill="1" applyAlignment="1"/>
    <xf numFmtId="9" fontId="1" fillId="4" borderId="0" xfId="0" applyNumberFormat="1" applyFont="1" applyFill="1" applyAlignment="1"/>
    <xf numFmtId="0" fontId="12" fillId="4" borderId="11" xfId="0" applyFont="1" applyFill="1" applyBorder="1" applyAlignment="1">
      <alignment horizontal="center" vertical="center"/>
    </xf>
    <xf numFmtId="0" fontId="12" fillId="4" borderId="52" xfId="0" applyFont="1" applyFill="1" applyBorder="1" applyAlignment="1">
      <alignment horizontal="center" vertical="center"/>
    </xf>
    <xf numFmtId="0" fontId="1" fillId="4" borderId="48" xfId="0" applyFont="1" applyFill="1" applyBorder="1" applyAlignment="1"/>
    <xf numFmtId="0" fontId="14" fillId="2" borderId="54" xfId="0" applyFont="1" applyFill="1" applyBorder="1" applyAlignment="1">
      <alignment horizontal="center" vertical="center"/>
    </xf>
    <xf numFmtId="0" fontId="6" fillId="2" borderId="55" xfId="0" applyFont="1" applyFill="1" applyBorder="1" applyAlignment="1">
      <alignment horizontal="left" vertical="center"/>
    </xf>
    <xf numFmtId="0" fontId="6" fillId="2" borderId="55" xfId="0" applyFont="1" applyFill="1" applyBorder="1" applyAlignment="1">
      <alignment horizontal="center" vertical="center"/>
    </xf>
    <xf numFmtId="0" fontId="6" fillId="2" borderId="55" xfId="0" applyFont="1" applyFill="1" applyBorder="1"/>
    <xf numFmtId="0" fontId="6" fillId="2" borderId="55" xfId="0" applyFont="1" applyFill="1" applyBorder="1" applyAlignment="1">
      <alignment horizontal="center"/>
    </xf>
    <xf numFmtId="9" fontId="15" fillId="2" borderId="55" xfId="0" applyNumberFormat="1" applyFont="1" applyFill="1" applyBorder="1"/>
    <xf numFmtId="0" fontId="6" fillId="2" borderId="54" xfId="0" applyFont="1" applyFill="1" applyBorder="1"/>
    <xf numFmtId="0" fontId="6" fillId="4" borderId="55" xfId="0" applyFont="1" applyFill="1" applyBorder="1"/>
    <xf numFmtId="0" fontId="14" fillId="2" borderId="56" xfId="0" applyFont="1" applyFill="1" applyBorder="1" applyAlignment="1">
      <alignment horizontal="center" vertical="center"/>
    </xf>
    <xf numFmtId="0" fontId="12" fillId="4" borderId="0" xfId="0" applyFont="1" applyFill="1" applyAlignment="1">
      <alignment horizontal="center" wrapText="1"/>
    </xf>
    <xf numFmtId="0" fontId="16" fillId="4" borderId="53" xfId="0" applyFont="1" applyFill="1" applyBorder="1" applyAlignment="1">
      <alignment horizontal="center" wrapText="1"/>
    </xf>
    <xf numFmtId="0" fontId="16" fillId="4" borderId="1" xfId="0" applyFont="1" applyFill="1" applyBorder="1" applyAlignment="1">
      <alignment horizontal="center" wrapText="1"/>
    </xf>
    <xf numFmtId="0" fontId="14" fillId="2" borderId="1" xfId="0" applyFont="1" applyFill="1" applyBorder="1" applyAlignment="1">
      <alignment horizontal="center" vertical="center"/>
    </xf>
    <xf numFmtId="0" fontId="12" fillId="4" borderId="0" xfId="0" applyFont="1" applyFill="1" applyAlignment="1">
      <alignment vertical="center" wrapText="1"/>
    </xf>
    <xf numFmtId="0" fontId="18" fillId="4" borderId="53" xfId="0" applyFont="1" applyFill="1" applyBorder="1" applyAlignment="1">
      <alignment vertical="top" wrapText="1"/>
    </xf>
    <xf numFmtId="0" fontId="18" fillId="4" borderId="1" xfId="0" applyFont="1" applyFill="1" applyBorder="1" applyAlignment="1">
      <alignment vertical="top" wrapText="1"/>
    </xf>
    <xf numFmtId="0" fontId="14" fillId="2" borderId="1" xfId="0" applyFont="1" applyFill="1" applyBorder="1" applyAlignment="1">
      <alignment horizontal="left" vertical="center"/>
    </xf>
    <xf numFmtId="0" fontId="14" fillId="4" borderId="1" xfId="0" applyFont="1" applyFill="1" applyBorder="1" applyAlignment="1">
      <alignment horizontal="left" vertical="center"/>
    </xf>
    <xf numFmtId="0" fontId="19" fillId="4" borderId="1" xfId="0" applyFont="1" applyFill="1" applyBorder="1" applyAlignment="1">
      <alignment horizontal="left" vertical="center"/>
    </xf>
    <xf numFmtId="0" fontId="15" fillId="2" borderId="1" xfId="0" applyFont="1" applyFill="1" applyBorder="1" applyAlignment="1">
      <alignment horizontal="left" vertical="center"/>
    </xf>
    <xf numFmtId="9" fontId="15" fillId="2" borderId="1" xfId="0" applyNumberFormat="1" applyFont="1" applyFill="1" applyBorder="1" applyAlignment="1">
      <alignment horizontal="left" vertical="center"/>
    </xf>
    <xf numFmtId="0" fontId="16" fillId="4" borderId="54" xfId="0" applyFont="1" applyFill="1" applyBorder="1" applyAlignment="1">
      <alignment wrapText="1"/>
    </xf>
    <xf numFmtId="0" fontId="18" fillId="4" borderId="54" xfId="0" applyFont="1" applyFill="1" applyBorder="1" applyAlignment="1">
      <alignment vertical="top" wrapText="1"/>
    </xf>
    <xf numFmtId="0" fontId="18" fillId="2" borderId="54" xfId="0" applyFont="1" applyFill="1" applyBorder="1" applyAlignment="1">
      <alignment vertical="top" wrapText="1"/>
    </xf>
    <xf numFmtId="0" fontId="18" fillId="0" borderId="0" xfId="0" applyFont="1" applyAlignment="1">
      <alignment vertical="top" wrapText="1"/>
    </xf>
    <xf numFmtId="0" fontId="14" fillId="4" borderId="57" xfId="0" applyFont="1" applyFill="1" applyBorder="1" applyAlignment="1">
      <alignment horizontal="left" vertical="center"/>
    </xf>
    <xf numFmtId="0" fontId="19" fillId="4" borderId="57" xfId="0" applyFont="1" applyFill="1" applyBorder="1" applyAlignment="1">
      <alignment horizontal="left" vertical="center"/>
    </xf>
    <xf numFmtId="0" fontId="15" fillId="2" borderId="57" xfId="0" applyFont="1" applyFill="1" applyBorder="1" applyAlignment="1">
      <alignment horizontal="left" vertical="center"/>
    </xf>
    <xf numFmtId="9" fontId="15" fillId="2" borderId="57" xfId="0" applyNumberFormat="1" applyFont="1" applyFill="1" applyBorder="1" applyAlignment="1">
      <alignment horizontal="left" vertical="center"/>
    </xf>
    <xf numFmtId="0" fontId="15" fillId="4" borderId="57" xfId="0" applyFont="1" applyFill="1" applyBorder="1" applyAlignment="1">
      <alignment horizontal="left" vertical="center"/>
    </xf>
    <xf numFmtId="0" fontId="6" fillId="4" borderId="1" xfId="0" applyFont="1" applyFill="1" applyBorder="1" applyAlignment="1">
      <alignment horizontal="left" vertical="center"/>
    </xf>
    <xf numFmtId="0" fontId="6" fillId="4" borderId="1" xfId="0" applyFont="1" applyFill="1" applyBorder="1"/>
    <xf numFmtId="0" fontId="6" fillId="4" borderId="53" xfId="0" applyFont="1" applyFill="1" applyBorder="1" applyAlignment="1">
      <alignment horizontal="left" vertical="center"/>
    </xf>
    <xf numFmtId="0" fontId="21" fillId="0" borderId="0" xfId="0" applyFont="1" applyAlignment="1">
      <alignment vertical="center"/>
    </xf>
    <xf numFmtId="9" fontId="22" fillId="0" borderId="0" xfId="0" applyNumberFormat="1" applyFont="1"/>
    <xf numFmtId="0" fontId="6" fillId="2" borderId="57" xfId="0" applyFont="1" applyFill="1" applyBorder="1"/>
    <xf numFmtId="0" fontId="6" fillId="4" borderId="57" xfId="0" applyFont="1" applyFill="1" applyBorder="1"/>
    <xf numFmtId="0" fontId="12" fillId="6" borderId="58" xfId="0" applyFont="1" applyFill="1" applyBorder="1" applyAlignment="1">
      <alignment horizontal="center" vertical="center"/>
    </xf>
    <xf numFmtId="0" fontId="8" fillId="2" borderId="53" xfId="0" applyFont="1" applyFill="1" applyBorder="1"/>
    <xf numFmtId="0" fontId="8" fillId="2" borderId="1" xfId="0" applyFont="1" applyFill="1" applyBorder="1"/>
    <xf numFmtId="0" fontId="20" fillId="8" borderId="58" xfId="0" applyFont="1" applyFill="1" applyBorder="1" applyAlignment="1">
      <alignment horizontal="center" textRotation="90" wrapText="1"/>
    </xf>
    <xf numFmtId="0" fontId="12" fillId="6" borderId="58" xfId="0" applyFont="1" applyFill="1" applyBorder="1" applyAlignment="1">
      <alignment horizontal="center" vertical="center" textRotation="90"/>
    </xf>
    <xf numFmtId="0" fontId="8" fillId="2" borderId="53" xfId="0" applyFont="1" applyFill="1" applyBorder="1" applyAlignment="1">
      <alignment horizontal="center" vertical="center"/>
    </xf>
    <xf numFmtId="0" fontId="8" fillId="2" borderId="1" xfId="0" applyFont="1" applyFill="1" applyBorder="1" applyAlignment="1">
      <alignment horizontal="center" vertical="center"/>
    </xf>
    <xf numFmtId="0" fontId="20" fillId="0" borderId="58" xfId="0" applyFont="1" applyBorder="1" applyAlignment="1">
      <alignment horizontal="center" vertical="center"/>
    </xf>
    <xf numFmtId="0" fontId="20" fillId="0" borderId="58" xfId="0" applyFont="1" applyBorder="1" applyAlignment="1">
      <alignment horizontal="center" vertical="center" wrapText="1"/>
    </xf>
    <xf numFmtId="0" fontId="20" fillId="0" borderId="58" xfId="0" applyFont="1" applyBorder="1" applyAlignment="1">
      <alignment horizontal="center" vertical="center" textRotation="90"/>
    </xf>
    <xf numFmtId="9" fontId="20" fillId="0" borderId="58" xfId="0" applyNumberFormat="1" applyFont="1" applyBorder="1" applyAlignment="1">
      <alignment horizontal="center" vertical="center"/>
    </xf>
    <xf numFmtId="164" fontId="20" fillId="2" borderId="58" xfId="0" applyNumberFormat="1" applyFont="1" applyFill="1" applyBorder="1" applyAlignment="1">
      <alignment horizontal="center" vertical="center"/>
    </xf>
    <xf numFmtId="0" fontId="12" fillId="0" borderId="58" xfId="0" applyFont="1" applyBorder="1" applyAlignment="1">
      <alignment horizontal="center" vertical="center" textRotation="90" wrapText="1"/>
    </xf>
    <xf numFmtId="9" fontId="20" fillId="4" borderId="58" xfId="0" applyNumberFormat="1" applyFont="1" applyFill="1" applyBorder="1" applyAlignment="1">
      <alignment horizontal="center" vertical="center"/>
    </xf>
    <xf numFmtId="0" fontId="12" fillId="0" borderId="58" xfId="0" applyFont="1" applyBorder="1" applyAlignment="1">
      <alignment horizontal="center" vertical="center" textRotation="90"/>
    </xf>
    <xf numFmtId="166" fontId="6" fillId="0" borderId="61" xfId="0" applyNumberFormat="1" applyFont="1" applyBorder="1" applyAlignment="1">
      <alignment horizontal="center" vertical="top"/>
    </xf>
    <xf numFmtId="0" fontId="6" fillId="0" borderId="62" xfId="0" applyFont="1" applyBorder="1" applyAlignment="1">
      <alignment horizontal="center" vertical="top" wrapText="1"/>
    </xf>
    <xf numFmtId="0" fontId="6" fillId="0" borderId="62" xfId="0" applyFont="1" applyBorder="1" applyAlignment="1">
      <alignment horizontal="center" vertical="top"/>
    </xf>
    <xf numFmtId="0" fontId="6" fillId="2" borderId="1" xfId="0" applyFont="1" applyFill="1" applyBorder="1" applyAlignment="1">
      <alignment vertical="center"/>
    </xf>
    <xf numFmtId="166" fontId="6" fillId="0" borderId="64" xfId="0" applyNumberFormat="1" applyFont="1" applyBorder="1" applyAlignment="1">
      <alignment horizontal="center" vertical="top"/>
    </xf>
    <xf numFmtId="0" fontId="6" fillId="0" borderId="65" xfId="0" applyFont="1" applyBorder="1" applyAlignment="1">
      <alignment horizontal="center" vertical="top" wrapText="1"/>
    </xf>
    <xf numFmtId="0" fontId="6" fillId="0" borderId="65" xfId="0" applyFont="1" applyBorder="1" applyAlignment="1">
      <alignment horizontal="center" vertical="top"/>
    </xf>
    <xf numFmtId="0" fontId="14" fillId="0" borderId="0" xfId="0" applyFont="1" applyAlignment="1">
      <alignment horizontal="center" vertical="center"/>
    </xf>
    <xf numFmtId="0" fontId="6" fillId="0" borderId="0" xfId="0" applyFont="1"/>
    <xf numFmtId="0" fontId="1" fillId="0" borderId="0" xfId="0" applyFont="1"/>
    <xf numFmtId="0" fontId="6" fillId="0" borderId="0" xfId="0" applyFont="1" applyAlignment="1">
      <alignment horizontal="center" vertical="center"/>
    </xf>
    <xf numFmtId="0" fontId="6" fillId="0" borderId="0" xfId="0" applyFont="1" applyAlignment="1">
      <alignment horizontal="center"/>
    </xf>
    <xf numFmtId="9" fontId="15" fillId="0" borderId="0" xfId="0" applyNumberFormat="1" applyFont="1"/>
    <xf numFmtId="0" fontId="28" fillId="2" borderId="1" xfId="0" applyFont="1" applyFill="1" applyBorder="1" applyAlignment="1">
      <alignment vertical="center"/>
    </xf>
    <xf numFmtId="0" fontId="1" fillId="11" borderId="58" xfId="0" applyFont="1" applyFill="1" applyBorder="1"/>
    <xf numFmtId="0" fontId="1" fillId="11" borderId="1" xfId="0" applyFont="1" applyFill="1" applyBorder="1"/>
    <xf numFmtId="0" fontId="1" fillId="12" borderId="1" xfId="0" applyFont="1" applyFill="1" applyBorder="1"/>
    <xf numFmtId="0" fontId="1" fillId="13" borderId="1" xfId="0" applyFont="1" applyFill="1" applyBorder="1"/>
    <xf numFmtId="0" fontId="1" fillId="14" borderId="1" xfId="0" applyFont="1" applyFill="1" applyBorder="1"/>
    <xf numFmtId="0" fontId="1" fillId="11" borderId="87" xfId="0" applyFont="1" applyFill="1" applyBorder="1"/>
    <xf numFmtId="0" fontId="1" fillId="11" borderId="88" xfId="0" applyFont="1" applyFill="1" applyBorder="1"/>
    <xf numFmtId="0" fontId="1" fillId="11" borderId="89" xfId="0" applyFont="1" applyFill="1" applyBorder="1"/>
    <xf numFmtId="0" fontId="1" fillId="12" borderId="87" xfId="0" applyFont="1" applyFill="1" applyBorder="1"/>
    <xf numFmtId="0" fontId="1" fillId="12" borderId="88" xfId="0" applyFont="1" applyFill="1" applyBorder="1"/>
    <xf numFmtId="0" fontId="1" fillId="12" borderId="89" xfId="0" applyFont="1" applyFill="1" applyBorder="1"/>
    <xf numFmtId="0" fontId="1" fillId="11" borderId="19" xfId="0" applyFont="1" applyFill="1" applyBorder="1"/>
    <xf numFmtId="0" fontId="1" fillId="11" borderId="20" xfId="0" applyFont="1" applyFill="1" applyBorder="1"/>
    <xf numFmtId="0" fontId="1" fillId="12" borderId="19" xfId="0" applyFont="1" applyFill="1" applyBorder="1"/>
    <xf numFmtId="0" fontId="1" fillId="12" borderId="20" xfId="0" applyFont="1" applyFill="1" applyBorder="1"/>
    <xf numFmtId="0" fontId="1" fillId="11" borderId="40" xfId="0" applyFont="1" applyFill="1" applyBorder="1"/>
    <xf numFmtId="0" fontId="1" fillId="11" borderId="41" xfId="0" applyFont="1" applyFill="1" applyBorder="1"/>
    <xf numFmtId="0" fontId="1" fillId="11" borderId="42" xfId="0" applyFont="1" applyFill="1" applyBorder="1"/>
    <xf numFmtId="0" fontId="1" fillId="12" borderId="40" xfId="0" applyFont="1" applyFill="1" applyBorder="1"/>
    <xf numFmtId="0" fontId="1" fillId="12" borderId="41" xfId="0" applyFont="1" applyFill="1" applyBorder="1"/>
    <xf numFmtId="0" fontId="1" fillId="12" borderId="42" xfId="0" applyFont="1" applyFill="1" applyBorder="1"/>
    <xf numFmtId="0" fontId="1" fillId="13" borderId="87" xfId="0" applyFont="1" applyFill="1" applyBorder="1"/>
    <xf numFmtId="0" fontId="1" fillId="13" borderId="88" xfId="0" applyFont="1" applyFill="1" applyBorder="1"/>
    <xf numFmtId="0" fontId="1" fillId="13" borderId="89" xfId="0" applyFont="1" applyFill="1" applyBorder="1"/>
    <xf numFmtId="0" fontId="1" fillId="13" borderId="19" xfId="0" applyFont="1" applyFill="1" applyBorder="1"/>
    <xf numFmtId="0" fontId="1" fillId="13" borderId="20" xfId="0" applyFont="1" applyFill="1" applyBorder="1"/>
    <xf numFmtId="0" fontId="1" fillId="13" borderId="40" xfId="0" applyFont="1" applyFill="1" applyBorder="1"/>
    <xf numFmtId="0" fontId="1" fillId="13" borderId="41" xfId="0" applyFont="1" applyFill="1" applyBorder="1"/>
    <xf numFmtId="0" fontId="1" fillId="13" borderId="42" xfId="0" applyFont="1" applyFill="1" applyBorder="1"/>
    <xf numFmtId="0" fontId="1" fillId="14" borderId="87" xfId="0" applyFont="1" applyFill="1" applyBorder="1"/>
    <xf numFmtId="0" fontId="1" fillId="14" borderId="88" xfId="0" applyFont="1" applyFill="1" applyBorder="1"/>
    <xf numFmtId="0" fontId="1" fillId="14" borderId="89" xfId="0" applyFont="1" applyFill="1" applyBorder="1"/>
    <xf numFmtId="0" fontId="1" fillId="14" borderId="19" xfId="0" applyFont="1" applyFill="1" applyBorder="1"/>
    <xf numFmtId="0" fontId="1" fillId="14" borderId="20" xfId="0" applyFont="1" applyFill="1" applyBorder="1"/>
    <xf numFmtId="0" fontId="1" fillId="14" borderId="40" xfId="0" applyFont="1" applyFill="1" applyBorder="1"/>
    <xf numFmtId="0" fontId="1" fillId="14" borderId="41" xfId="0" applyFont="1" applyFill="1" applyBorder="1"/>
    <xf numFmtId="0" fontId="1" fillId="14" borderId="42" xfId="0" applyFont="1" applyFill="1" applyBorder="1"/>
    <xf numFmtId="0" fontId="16" fillId="0" borderId="0" xfId="0" applyFont="1" applyAlignment="1">
      <alignment horizontal="center"/>
    </xf>
    <xf numFmtId="0" fontId="1" fillId="0" borderId="58" xfId="0" applyFont="1" applyBorder="1"/>
    <xf numFmtId="0" fontId="16" fillId="16" borderId="58" xfId="0" applyFont="1" applyFill="1" applyBorder="1" applyAlignment="1">
      <alignment horizontal="center" wrapText="1"/>
    </xf>
    <xf numFmtId="0" fontId="33" fillId="0" borderId="58" xfId="0" applyFont="1" applyBorder="1" applyAlignment="1">
      <alignment horizontal="center" wrapText="1"/>
    </xf>
    <xf numFmtId="0" fontId="16" fillId="16" borderId="58" xfId="0" applyFont="1" applyFill="1" applyBorder="1" applyAlignment="1">
      <alignment horizontal="center"/>
    </xf>
    <xf numFmtId="0" fontId="35" fillId="0" borderId="58" xfId="0" applyFont="1" applyBorder="1" applyAlignment="1">
      <alignment horizontal="center"/>
    </xf>
    <xf numFmtId="0" fontId="33" fillId="0" borderId="58" xfId="0" applyFont="1" applyBorder="1" applyAlignment="1">
      <alignment horizontal="center"/>
    </xf>
    <xf numFmtId="0" fontId="39" fillId="0" borderId="0" xfId="0" applyFont="1" applyAlignment="1">
      <alignment horizontal="center" vertical="center" wrapText="1"/>
    </xf>
    <xf numFmtId="0" fontId="40" fillId="19" borderId="1" xfId="0" applyFont="1" applyFill="1" applyBorder="1" applyAlignment="1">
      <alignment horizontal="center" vertical="center" wrapText="1" readingOrder="1"/>
    </xf>
    <xf numFmtId="0" fontId="41" fillId="14" borderId="93" xfId="0" applyFont="1" applyFill="1" applyBorder="1" applyAlignment="1">
      <alignment horizontal="center" vertical="center" wrapText="1" readingOrder="1"/>
    </xf>
    <xf numFmtId="0" fontId="41" fillId="0" borderId="94" xfId="0" applyFont="1" applyBorder="1" applyAlignment="1">
      <alignment horizontal="left" vertical="center" wrapText="1" readingOrder="1"/>
    </xf>
    <xf numFmtId="9" fontId="41" fillId="0" borderId="94" xfId="0" applyNumberFormat="1" applyFont="1" applyBorder="1" applyAlignment="1">
      <alignment horizontal="center" vertical="center" wrapText="1" readingOrder="1"/>
    </xf>
    <xf numFmtId="0" fontId="41" fillId="20" borderId="95" xfId="0" applyFont="1" applyFill="1" applyBorder="1" applyAlignment="1">
      <alignment horizontal="center" vertical="center" wrapText="1" readingOrder="1"/>
    </xf>
    <xf numFmtId="0" fontId="41" fillId="0" borderId="95" xfId="0" applyFont="1" applyBorder="1" applyAlignment="1">
      <alignment horizontal="left" vertical="center" wrapText="1" readingOrder="1"/>
    </xf>
    <xf numFmtId="9" fontId="41" fillId="0" borderId="95" xfId="0" applyNumberFormat="1" applyFont="1" applyBorder="1" applyAlignment="1">
      <alignment horizontal="center" vertical="center" wrapText="1" readingOrder="1"/>
    </xf>
    <xf numFmtId="0" fontId="41" fillId="21" borderId="95" xfId="0" applyFont="1" applyFill="1" applyBorder="1" applyAlignment="1">
      <alignment horizontal="center" vertical="center" wrapText="1" readingOrder="1"/>
    </xf>
    <xf numFmtId="0" fontId="41" fillId="15" borderId="95" xfId="0" applyFont="1" applyFill="1" applyBorder="1" applyAlignment="1">
      <alignment horizontal="center" vertical="center" wrapText="1" readingOrder="1"/>
    </xf>
    <xf numFmtId="0" fontId="42" fillId="18" borderId="95" xfId="0" applyFont="1" applyFill="1" applyBorder="1" applyAlignment="1">
      <alignment horizontal="center" vertical="center" wrapText="1" readingOrder="1"/>
    </xf>
    <xf numFmtId="0" fontId="8" fillId="2" borderId="1" xfId="0" applyFont="1" applyFill="1" applyBorder="1" applyAlignment="1">
      <alignment horizontal="left" vertical="center"/>
    </xf>
    <xf numFmtId="0" fontId="16" fillId="2" borderId="1" xfId="0" applyFont="1" applyFill="1" applyBorder="1"/>
    <xf numFmtId="0" fontId="44" fillId="2" borderId="1" xfId="0" applyFont="1" applyFill="1" applyBorder="1" applyAlignment="1">
      <alignment horizontal="center" vertical="center" wrapText="1"/>
    </xf>
    <xf numFmtId="0" fontId="45" fillId="19" borderId="1" xfId="0" applyFont="1" applyFill="1" applyBorder="1" applyAlignment="1">
      <alignment horizontal="center" vertical="center" wrapText="1" readingOrder="1"/>
    </xf>
    <xf numFmtId="0" fontId="46" fillId="2" borderId="1" xfId="0" applyFont="1" applyFill="1" applyBorder="1"/>
    <xf numFmtId="0" fontId="47" fillId="14" borderId="93" xfId="0" applyFont="1" applyFill="1" applyBorder="1" applyAlignment="1">
      <alignment horizontal="center" vertical="center" wrapText="1" readingOrder="1"/>
    </xf>
    <xf numFmtId="0" fontId="47" fillId="0" borderId="94" xfId="0" applyFont="1" applyBorder="1" applyAlignment="1">
      <alignment horizontal="center" vertical="center" wrapText="1" readingOrder="1"/>
    </xf>
    <xf numFmtId="0" fontId="47" fillId="0" borderId="94" xfId="0" applyFont="1" applyBorder="1" applyAlignment="1">
      <alignment horizontal="left" vertical="center" wrapText="1" readingOrder="1"/>
    </xf>
    <xf numFmtId="0" fontId="47" fillId="20" borderId="95" xfId="0" applyFont="1" applyFill="1" applyBorder="1" applyAlignment="1">
      <alignment horizontal="center" vertical="center" wrapText="1" readingOrder="1"/>
    </xf>
    <xf numFmtId="0" fontId="47" fillId="0" borderId="95" xfId="0" applyFont="1" applyBorder="1" applyAlignment="1">
      <alignment horizontal="center" vertical="center" wrapText="1" readingOrder="1"/>
    </xf>
    <xf numFmtId="0" fontId="47" fillId="0" borderId="95" xfId="0" applyFont="1" applyBorder="1" applyAlignment="1">
      <alignment horizontal="left" vertical="center" wrapText="1" readingOrder="1"/>
    </xf>
    <xf numFmtId="0" fontId="47" fillId="21" borderId="95" xfId="0" applyFont="1" applyFill="1" applyBorder="1" applyAlignment="1">
      <alignment horizontal="center" vertical="center" wrapText="1" readingOrder="1"/>
    </xf>
    <xf numFmtId="0" fontId="47" fillId="15" borderId="95" xfId="0" applyFont="1" applyFill="1" applyBorder="1" applyAlignment="1">
      <alignment horizontal="center" vertical="center" wrapText="1" readingOrder="1"/>
    </xf>
    <xf numFmtId="0" fontId="48" fillId="18" borderId="95" xfId="0" applyFont="1" applyFill="1" applyBorder="1" applyAlignment="1">
      <alignment horizontal="center" vertical="center" wrapText="1" readingOrder="1"/>
    </xf>
    <xf numFmtId="0" fontId="49" fillId="2" borderId="1" xfId="0" applyFont="1" applyFill="1" applyBorder="1" applyAlignment="1">
      <alignment horizontal="left" vertical="center" wrapText="1" readingOrder="1"/>
    </xf>
    <xf numFmtId="0" fontId="8" fillId="2" borderId="1" xfId="0" applyFont="1" applyFill="1" applyBorder="1" applyAlignment="1">
      <alignment vertical="center"/>
    </xf>
    <xf numFmtId="0" fontId="46" fillId="0" borderId="0" xfId="0" applyFont="1"/>
    <xf numFmtId="0" fontId="49" fillId="0" borderId="0" xfId="0" applyFont="1" applyAlignment="1">
      <alignment horizontal="left" vertical="center" wrapText="1" readingOrder="1"/>
    </xf>
    <xf numFmtId="0" fontId="50" fillId="0" borderId="0" xfId="0" applyFont="1" applyAlignment="1">
      <alignment vertical="center"/>
    </xf>
    <xf numFmtId="0" fontId="51" fillId="0" borderId="0" xfId="0" applyFont="1"/>
    <xf numFmtId="0" fontId="52" fillId="0" borderId="0" xfId="0" applyFont="1"/>
    <xf numFmtId="0" fontId="53" fillId="0" borderId="0" xfId="0" applyFont="1"/>
    <xf numFmtId="0" fontId="54" fillId="2" borderId="1" xfId="0" applyFont="1" applyFill="1" applyBorder="1"/>
    <xf numFmtId="0" fontId="36" fillId="2" borderId="1" xfId="0" applyFont="1" applyFill="1" applyBorder="1"/>
    <xf numFmtId="0" fontId="56" fillId="8" borderId="100" xfId="0" applyFont="1" applyFill="1" applyBorder="1" applyAlignment="1">
      <alignment horizontal="center" vertical="center" wrapText="1" readingOrder="1"/>
    </xf>
    <xf numFmtId="0" fontId="56" fillId="8" borderId="101" xfId="0" applyFont="1" applyFill="1" applyBorder="1" applyAlignment="1">
      <alignment horizontal="center" vertical="center" wrapText="1" readingOrder="1"/>
    </xf>
    <xf numFmtId="0" fontId="56" fillId="2" borderId="104" xfId="0" applyFont="1" applyFill="1" applyBorder="1" applyAlignment="1">
      <alignment horizontal="center" vertical="center" wrapText="1" readingOrder="1"/>
    </xf>
    <xf numFmtId="0" fontId="57" fillId="2" borderId="104" xfId="0" applyFont="1" applyFill="1" applyBorder="1" applyAlignment="1">
      <alignment horizontal="left" vertical="center" wrapText="1" readingOrder="1"/>
    </xf>
    <xf numFmtId="9" fontId="56" fillId="2" borderId="105" xfId="0" applyNumberFormat="1" applyFont="1" applyFill="1" applyBorder="1" applyAlignment="1">
      <alignment horizontal="center" vertical="center" wrapText="1" readingOrder="1"/>
    </xf>
    <xf numFmtId="0" fontId="56" fillId="2" borderId="58" xfId="0" applyFont="1" applyFill="1" applyBorder="1" applyAlignment="1">
      <alignment horizontal="center" vertical="center" wrapText="1" readingOrder="1"/>
    </xf>
    <xf numFmtId="0" fontId="57" fillId="2" borderId="58" xfId="0" applyFont="1" applyFill="1" applyBorder="1" applyAlignment="1">
      <alignment horizontal="left" vertical="center" wrapText="1" readingOrder="1"/>
    </xf>
    <xf numFmtId="9" fontId="56" fillId="2" borderId="107" xfId="0" applyNumberFormat="1" applyFont="1" applyFill="1" applyBorder="1" applyAlignment="1">
      <alignment horizontal="center" vertical="center" wrapText="1" readingOrder="1"/>
    </xf>
    <xf numFmtId="0" fontId="57" fillId="2" borderId="107" xfId="0" applyFont="1" applyFill="1" applyBorder="1" applyAlignment="1">
      <alignment horizontal="center" vertical="center" wrapText="1" readingOrder="1"/>
    </xf>
    <xf numFmtId="0" fontId="56" fillId="2" borderId="112" xfId="0" applyFont="1" applyFill="1" applyBorder="1" applyAlignment="1">
      <alignment horizontal="center" vertical="center" wrapText="1" readingOrder="1"/>
    </xf>
    <xf numFmtId="0" fontId="57" fillId="2" borderId="112" xfId="0" applyFont="1" applyFill="1" applyBorder="1" applyAlignment="1">
      <alignment horizontal="left" vertical="center" wrapText="1" readingOrder="1"/>
    </xf>
    <xf numFmtId="0" fontId="57" fillId="2" borderId="113" xfId="0" applyFont="1" applyFill="1" applyBorder="1" applyAlignment="1">
      <alignment horizontal="center" vertical="center" wrapText="1" readingOrder="1"/>
    </xf>
    <xf numFmtId="0" fontId="10" fillId="2" borderId="1" xfId="0" applyFont="1" applyFill="1" applyBorder="1"/>
    <xf numFmtId="0" fontId="16" fillId="0" borderId="0" xfId="0" applyFont="1"/>
    <xf numFmtId="0" fontId="61" fillId="4" borderId="0" xfId="0" applyFont="1" applyFill="1"/>
    <xf numFmtId="0" fontId="52" fillId="0" borderId="0" xfId="0" applyFont="1" applyAlignment="1">
      <alignment horizontal="left" wrapText="1"/>
    </xf>
    <xf numFmtId="0" fontId="20" fillId="0" borderId="0" xfId="0" applyFont="1" applyAlignment="1">
      <alignment horizontal="center" wrapText="1"/>
    </xf>
    <xf numFmtId="0" fontId="54" fillId="0" borderId="0" xfId="0" applyFont="1"/>
    <xf numFmtId="0" fontId="62" fillId="0" borderId="95" xfId="0" applyFont="1" applyBorder="1" applyAlignment="1">
      <alignment horizontal="left" vertical="center" wrapText="1" readingOrder="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applyFont="1" applyAlignment="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4" fillId="0" borderId="8" xfId="0" applyFont="1" applyBorder="1" applyAlignment="1">
      <alignment horizontal="left" vertical="top" wrapText="1"/>
    </xf>
    <xf numFmtId="0" fontId="3" fillId="0" borderId="8" xfId="0" applyFont="1" applyBorder="1"/>
    <xf numFmtId="0" fontId="10" fillId="3" borderId="21" xfId="0" applyFont="1" applyFill="1" applyBorder="1" applyAlignment="1">
      <alignment horizontal="center" vertical="center" wrapText="1"/>
    </xf>
    <xf numFmtId="0" fontId="3" fillId="0" borderId="22" xfId="0" applyFont="1" applyBorder="1"/>
    <xf numFmtId="0" fontId="10" fillId="3" borderId="23" xfId="0" applyFont="1" applyFill="1" applyBorder="1" applyAlignment="1">
      <alignment horizontal="center" vertical="center"/>
    </xf>
    <xf numFmtId="0" fontId="3" fillId="0" borderId="24" xfId="0" applyFont="1" applyBorder="1"/>
    <xf numFmtId="0" fontId="10" fillId="2" borderId="25" xfId="0" applyFont="1" applyFill="1" applyBorder="1" applyAlignment="1">
      <alignment horizontal="left" vertical="top" wrapText="1" readingOrder="1"/>
    </xf>
    <xf numFmtId="0" fontId="3" fillId="0" borderId="26" xfId="0" applyFont="1" applyBorder="1"/>
    <xf numFmtId="0" fontId="11" fillId="2" borderId="27" xfId="0" applyFont="1" applyFill="1" applyBorder="1" applyAlignment="1">
      <alignment horizontal="left" vertical="center" wrapText="1"/>
    </xf>
    <xf numFmtId="0" fontId="3" fillId="0" borderId="28" xfId="0" applyFont="1" applyBorder="1"/>
    <xf numFmtId="0" fontId="10" fillId="2" borderId="29" xfId="0" applyFont="1" applyFill="1" applyBorder="1" applyAlignment="1">
      <alignment horizontal="left" vertical="center" wrapText="1"/>
    </xf>
    <xf numFmtId="0" fontId="3" fillId="0" borderId="30" xfId="0" applyFont="1" applyBorder="1"/>
    <xf numFmtId="0" fontId="11" fillId="2" borderId="31" xfId="0" applyFont="1" applyFill="1" applyBorder="1" applyAlignment="1">
      <alignment horizontal="left" vertical="center" wrapText="1"/>
    </xf>
    <xf numFmtId="0" fontId="3" fillId="0" borderId="32" xfId="0" applyFont="1" applyBorder="1"/>
    <xf numFmtId="0" fontId="11" fillId="2" borderId="35" xfId="0" applyFont="1" applyFill="1" applyBorder="1" applyAlignment="1">
      <alignment horizontal="left" vertical="center" wrapText="1"/>
    </xf>
    <xf numFmtId="0" fontId="3" fillId="0" borderId="36" xfId="0" applyFont="1" applyBorder="1"/>
    <xf numFmtId="0" fontId="4" fillId="2" borderId="37" xfId="0" applyFont="1" applyFill="1" applyBorder="1" applyAlignment="1">
      <alignment horizontal="left" vertical="top" wrapText="1"/>
    </xf>
    <xf numFmtId="0" fontId="3" fillId="0" borderId="38" xfId="0" applyFont="1" applyBorder="1"/>
    <xf numFmtId="0" fontId="3" fillId="0" borderId="39" xfId="0" applyFont="1" applyBorder="1"/>
    <xf numFmtId="0" fontId="10" fillId="2" borderId="33" xfId="0" applyFont="1" applyFill="1" applyBorder="1" applyAlignment="1">
      <alignment horizontal="left" vertical="center" wrapText="1"/>
    </xf>
    <xf numFmtId="0" fontId="3" fillId="0" borderId="34" xfId="0" applyFont="1" applyBorder="1"/>
    <xf numFmtId="0" fontId="12" fillId="2" borderId="46" xfId="0" applyFont="1" applyFill="1" applyBorder="1" applyAlignment="1">
      <alignment horizontal="center" vertical="center"/>
    </xf>
    <xf numFmtId="0" fontId="3" fillId="0" borderId="47" xfId="0" applyFont="1" applyBorder="1"/>
    <xf numFmtId="0" fontId="3" fillId="0" borderId="48" xfId="0" applyFont="1" applyBorder="1"/>
    <xf numFmtId="0" fontId="6" fillId="2" borderId="38" xfId="0" applyFont="1" applyFill="1" applyBorder="1" applyAlignment="1">
      <alignment horizontal="left" vertical="center"/>
    </xf>
    <xf numFmtId="0" fontId="12" fillId="5" borderId="46" xfId="0" applyFont="1" applyFill="1" applyBorder="1" applyAlignment="1">
      <alignment horizontal="left" vertical="center"/>
    </xf>
    <xf numFmtId="0" fontId="12" fillId="0" borderId="46" xfId="0" applyFont="1" applyBorder="1" applyAlignment="1">
      <alignment horizontal="center" vertical="center" wrapText="1"/>
    </xf>
    <xf numFmtId="0" fontId="12" fillId="6" borderId="46" xfId="0" applyFont="1" applyFill="1" applyBorder="1" applyAlignment="1">
      <alignment horizontal="left" vertical="center"/>
    </xf>
    <xf numFmtId="0" fontId="20" fillId="0" borderId="46" xfId="0" applyFont="1" applyBorder="1" applyAlignment="1">
      <alignment horizontal="left" vertical="top" wrapText="1"/>
    </xf>
    <xf numFmtId="0" fontId="12" fillId="6" borderId="46" xfId="0" applyFont="1" applyFill="1" applyBorder="1" applyAlignment="1">
      <alignment horizontal="center" vertical="center"/>
    </xf>
    <xf numFmtId="0" fontId="12" fillId="7" borderId="46" xfId="0" applyFont="1" applyFill="1" applyBorder="1" applyAlignment="1">
      <alignment horizontal="center" vertical="center"/>
    </xf>
    <xf numFmtId="0" fontId="12" fillId="6" borderId="59" xfId="0" applyFont="1" applyFill="1" applyBorder="1" applyAlignment="1">
      <alignment horizontal="center" vertical="center" textRotation="90" wrapText="1"/>
    </xf>
    <xf numFmtId="0" fontId="3" fillId="0" borderId="60" xfId="0" applyFont="1" applyBorder="1"/>
    <xf numFmtId="0" fontId="12" fillId="6" borderId="59" xfId="0" applyFont="1" applyFill="1" applyBorder="1" applyAlignment="1">
      <alignment horizontal="center" vertical="center" wrapText="1"/>
    </xf>
    <xf numFmtId="0" fontId="20" fillId="0" borderId="59" xfId="0" applyFont="1" applyBorder="1" applyAlignment="1">
      <alignment horizontal="center" vertical="center" textRotation="90"/>
    </xf>
    <xf numFmtId="0" fontId="3" fillId="0" borderId="63" xfId="0" applyFont="1" applyBorder="1"/>
    <xf numFmtId="0" fontId="20" fillId="0" borderId="59" xfId="0" applyFont="1" applyBorder="1" applyAlignment="1">
      <alignment horizontal="center" vertical="center" wrapText="1"/>
    </xf>
    <xf numFmtId="165" fontId="20" fillId="0" borderId="59" xfId="0" applyNumberFormat="1" applyFont="1" applyBorder="1" applyAlignment="1">
      <alignment horizontal="center" vertical="center" wrapText="1"/>
    </xf>
    <xf numFmtId="0" fontId="12" fillId="6" borderId="46" xfId="0" applyFont="1" applyFill="1" applyBorder="1" applyAlignment="1">
      <alignment horizontal="center" vertical="center" wrapText="1"/>
    </xf>
    <xf numFmtId="0" fontId="12" fillId="4" borderId="43" xfId="0" applyFont="1" applyFill="1" applyBorder="1" applyAlignment="1">
      <alignment horizontal="left" vertical="center"/>
    </xf>
    <xf numFmtId="0" fontId="3" fillId="0" borderId="44" xfId="0" applyFont="1" applyBorder="1"/>
    <xf numFmtId="0" fontId="3" fillId="0" borderId="45" xfId="0" applyFont="1" applyBorder="1"/>
    <xf numFmtId="0" fontId="3" fillId="0" borderId="49" xfId="0" applyFont="1" applyBorder="1"/>
    <xf numFmtId="0" fontId="3" fillId="0" borderId="50" xfId="0" applyFont="1" applyBorder="1"/>
    <xf numFmtId="0" fontId="3" fillId="0" borderId="51" xfId="0" applyFont="1" applyBorder="1"/>
    <xf numFmtId="0" fontId="3" fillId="0" borderId="52" xfId="0" applyFont="1" applyBorder="1"/>
    <xf numFmtId="0" fontId="12" fillId="4" borderId="46" xfId="0" applyFont="1" applyFill="1" applyBorder="1" applyAlignment="1">
      <alignment horizontal="center"/>
    </xf>
    <xf numFmtId="0" fontId="12" fillId="4" borderId="46" xfId="0" applyFont="1" applyFill="1" applyBorder="1" applyAlignment="1">
      <alignment horizontal="right"/>
    </xf>
    <xf numFmtId="0" fontId="12" fillId="4" borderId="43" xfId="0" applyFont="1" applyFill="1" applyBorder="1" applyAlignment="1">
      <alignment horizontal="center"/>
    </xf>
    <xf numFmtId="0" fontId="12" fillId="4" borderId="43" xfId="0" applyFont="1" applyFill="1" applyBorder="1" applyAlignment="1">
      <alignment horizontal="right"/>
    </xf>
    <xf numFmtId="0" fontId="13" fillId="4" borderId="46" xfId="0" applyFont="1" applyFill="1" applyBorder="1" applyAlignment="1"/>
    <xf numFmtId="0" fontId="12" fillId="5" borderId="46" xfId="0" applyFont="1" applyFill="1" applyBorder="1" applyAlignment="1">
      <alignment horizontal="center" wrapText="1"/>
    </xf>
    <xf numFmtId="0" fontId="17" fillId="4" borderId="46" xfId="0" applyFont="1" applyFill="1" applyBorder="1" applyAlignment="1">
      <alignment vertical="top" wrapText="1"/>
    </xf>
    <xf numFmtId="0" fontId="12" fillId="5" borderId="46" xfId="0" applyFont="1" applyFill="1" applyBorder="1" applyAlignment="1">
      <alignment horizontal="center" vertical="center" wrapText="1"/>
    </xf>
    <xf numFmtId="0" fontId="17" fillId="4" borderId="46" xfId="0" applyFont="1" applyFill="1" applyBorder="1" applyAlignment="1">
      <alignment vertical="center" wrapText="1"/>
    </xf>
    <xf numFmtId="0" fontId="12" fillId="5" borderId="46" xfId="0" applyFont="1" applyFill="1" applyBorder="1" applyAlignment="1">
      <alignment vertical="center" wrapText="1"/>
    </xf>
    <xf numFmtId="0" fontId="17" fillId="4" borderId="46" xfId="0" applyFont="1" applyFill="1" applyBorder="1" applyAlignment="1">
      <alignment horizontal="left" vertical="top" wrapText="1"/>
    </xf>
    <xf numFmtId="0" fontId="17" fillId="0" borderId="46" xfId="0" applyFont="1" applyBorder="1" applyAlignment="1">
      <alignment vertical="center" wrapText="1"/>
    </xf>
    <xf numFmtId="0" fontId="12" fillId="6" borderId="59" xfId="0" applyFont="1" applyFill="1" applyBorder="1" applyAlignment="1">
      <alignment horizontal="center" vertical="center" textRotation="90"/>
    </xf>
    <xf numFmtId="0" fontId="12" fillId="6" borderId="50" xfId="0" applyFont="1" applyFill="1" applyBorder="1" applyAlignment="1">
      <alignment horizontal="center" vertical="center" wrapText="1"/>
    </xf>
    <xf numFmtId="0" fontId="12" fillId="6" borderId="59" xfId="0" applyFont="1" applyFill="1" applyBorder="1" applyAlignment="1">
      <alignment horizontal="center" vertical="center"/>
    </xf>
    <xf numFmtId="0" fontId="12" fillId="8" borderId="46" xfId="0" applyFont="1" applyFill="1" applyBorder="1" applyAlignment="1">
      <alignment horizontal="center" vertical="center" wrapText="1"/>
    </xf>
    <xf numFmtId="9" fontId="12" fillId="6" borderId="59" xfId="0" applyNumberFormat="1" applyFont="1" applyFill="1" applyBorder="1" applyAlignment="1">
      <alignment horizontal="center" vertical="center"/>
    </xf>
    <xf numFmtId="9" fontId="20" fillId="0" borderId="59" xfId="0" applyNumberFormat="1" applyFont="1" applyBorder="1" applyAlignment="1">
      <alignment horizontal="center" vertical="center" wrapText="1"/>
    </xf>
    <xf numFmtId="0" fontId="12" fillId="0" borderId="59" xfId="0" applyFont="1" applyBorder="1" applyAlignment="1">
      <alignment horizontal="center" vertical="center" wrapText="1"/>
    </xf>
    <xf numFmtId="0" fontId="12" fillId="0" borderId="59" xfId="0" applyFont="1" applyBorder="1" applyAlignment="1">
      <alignment horizontal="center" vertical="center"/>
    </xf>
    <xf numFmtId="0" fontId="26" fillId="11" borderId="66" xfId="0" applyFont="1" applyFill="1" applyBorder="1" applyAlignment="1">
      <alignment horizontal="center" vertical="center" wrapText="1" readingOrder="1"/>
    </xf>
    <xf numFmtId="0" fontId="3" fillId="0" borderId="69" xfId="0" applyFont="1" applyBorder="1"/>
    <xf numFmtId="0" fontId="3" fillId="0" borderId="68" xfId="0" applyFont="1" applyBorder="1"/>
    <xf numFmtId="0" fontId="26" fillId="12" borderId="79" xfId="0" applyFont="1" applyFill="1" applyBorder="1" applyAlignment="1">
      <alignment horizontal="center" wrapText="1" readingOrder="1"/>
    </xf>
    <xf numFmtId="0" fontId="3" fillId="0" borderId="67" xfId="0" applyFont="1" applyBorder="1"/>
    <xf numFmtId="0" fontId="26" fillId="12" borderId="66" xfId="0" applyFont="1" applyFill="1" applyBorder="1" applyAlignment="1">
      <alignment horizontal="center" wrapText="1" readingOrder="1"/>
    </xf>
    <xf numFmtId="0" fontId="26" fillId="11" borderId="70" xfId="0" applyFont="1" applyFill="1" applyBorder="1" applyAlignment="1">
      <alignment horizontal="center" vertical="center" wrapText="1" readingOrder="1"/>
    </xf>
    <xf numFmtId="0" fontId="3" fillId="0" borderId="71" xfId="0" applyFont="1" applyBorder="1"/>
    <xf numFmtId="0" fontId="26" fillId="11" borderId="73" xfId="0" applyFont="1" applyFill="1" applyBorder="1" applyAlignment="1">
      <alignment horizontal="center" vertical="center" wrapText="1" readingOrder="1"/>
    </xf>
    <xf numFmtId="0" fontId="26" fillId="11" borderId="79" xfId="0" applyFont="1" applyFill="1" applyBorder="1" applyAlignment="1">
      <alignment horizontal="center" vertical="center" wrapText="1" readingOrder="1"/>
    </xf>
    <xf numFmtId="0" fontId="26" fillId="12" borderId="73" xfId="0" applyFont="1" applyFill="1" applyBorder="1" applyAlignment="1">
      <alignment horizontal="center" wrapText="1" readingOrder="1"/>
    </xf>
    <xf numFmtId="0" fontId="3" fillId="0" borderId="80" xfId="0" applyFont="1" applyBorder="1"/>
    <xf numFmtId="0" fontId="3" fillId="0" borderId="81" xfId="0" applyFont="1" applyBorder="1"/>
    <xf numFmtId="0" fontId="3" fillId="0" borderId="83" xfId="0" applyFont="1" applyBorder="1"/>
    <xf numFmtId="0" fontId="3" fillId="0" borderId="82" xfId="0" applyFont="1" applyBorder="1"/>
    <xf numFmtId="0" fontId="26" fillId="13" borderId="73" xfId="0" applyFont="1" applyFill="1" applyBorder="1" applyAlignment="1">
      <alignment horizontal="center" wrapText="1" readingOrder="1"/>
    </xf>
    <xf numFmtId="0" fontId="3" fillId="0" borderId="72" xfId="0" applyFont="1" applyBorder="1"/>
    <xf numFmtId="0" fontId="26" fillId="13" borderId="70" xfId="0" applyFont="1" applyFill="1" applyBorder="1" applyAlignment="1">
      <alignment horizontal="center" wrapText="1" readingOrder="1"/>
    </xf>
    <xf numFmtId="0" fontId="26" fillId="12" borderId="70" xfId="0" applyFont="1" applyFill="1" applyBorder="1" applyAlignment="1">
      <alignment horizontal="center" wrapText="1" readingOrder="1"/>
    </xf>
    <xf numFmtId="0" fontId="26" fillId="14" borderId="66" xfId="0" applyFont="1" applyFill="1" applyBorder="1" applyAlignment="1">
      <alignment horizontal="center" wrapText="1" readingOrder="1"/>
    </xf>
    <xf numFmtId="0" fontId="26" fillId="13" borderId="66" xfId="0" applyFont="1" applyFill="1" applyBorder="1" applyAlignment="1">
      <alignment horizontal="center" wrapText="1" readingOrder="1"/>
    </xf>
    <xf numFmtId="0" fontId="26" fillId="13" borderId="79" xfId="0" applyFont="1" applyFill="1" applyBorder="1" applyAlignment="1">
      <alignment horizontal="center" wrapText="1" readingOrder="1"/>
    </xf>
    <xf numFmtId="0" fontId="27" fillId="14" borderId="74" xfId="0" applyFont="1" applyFill="1" applyBorder="1" applyAlignment="1">
      <alignment horizontal="center" vertical="center" wrapText="1" readingOrder="1"/>
    </xf>
    <xf numFmtId="0" fontId="3" fillId="0" borderId="75" xfId="0" applyFont="1" applyBorder="1"/>
    <xf numFmtId="0" fontId="3" fillId="0" borderId="76" xfId="0" applyFont="1" applyBorder="1"/>
    <xf numFmtId="0" fontId="3" fillId="0" borderId="77" xfId="0" applyFont="1" applyBorder="1"/>
    <xf numFmtId="0" fontId="3" fillId="0" borderId="78" xfId="0" applyFont="1" applyBorder="1"/>
    <xf numFmtId="0" fontId="3" fillId="0" borderId="84" xfId="0" applyFont="1" applyBorder="1"/>
    <xf numFmtId="0" fontId="3" fillId="0" borderId="85" xfId="0" applyFont="1" applyBorder="1"/>
    <xf numFmtId="0" fontId="3" fillId="0" borderId="86" xfId="0" applyFont="1" applyBorder="1"/>
    <xf numFmtId="0" fontId="27" fillId="11" borderId="74" xfId="0" applyFont="1" applyFill="1" applyBorder="1" applyAlignment="1">
      <alignment horizontal="center" vertical="center" wrapText="1" readingOrder="1"/>
    </xf>
    <xf numFmtId="0" fontId="27" fillId="13" borderId="74" xfId="0" applyFont="1" applyFill="1" applyBorder="1" applyAlignment="1">
      <alignment horizontal="center" vertical="center" wrapText="1" readingOrder="1"/>
    </xf>
    <xf numFmtId="0" fontId="27" fillId="12" borderId="74" xfId="0" applyFont="1" applyFill="1" applyBorder="1" applyAlignment="1">
      <alignment horizontal="center" vertical="center" wrapText="1" readingOrder="1"/>
    </xf>
    <xf numFmtId="0" fontId="25" fillId="0" borderId="70" xfId="0" applyFont="1" applyBorder="1" applyAlignment="1">
      <alignment horizontal="center" vertical="center" wrapText="1"/>
    </xf>
    <xf numFmtId="0" fontId="26" fillId="14" borderId="70" xfId="0" applyFont="1" applyFill="1" applyBorder="1" applyAlignment="1">
      <alignment horizontal="center" wrapText="1" readingOrder="1"/>
    </xf>
    <xf numFmtId="0" fontId="26" fillId="14" borderId="79" xfId="0" applyFont="1" applyFill="1" applyBorder="1" applyAlignment="1">
      <alignment horizontal="center" wrapText="1" readingOrder="1"/>
    </xf>
    <xf numFmtId="0" fontId="26" fillId="14" borderId="73" xfId="0" applyFont="1" applyFill="1" applyBorder="1" applyAlignment="1">
      <alignment horizontal="center" wrapText="1" readingOrder="1"/>
    </xf>
    <xf numFmtId="0" fontId="23" fillId="0" borderId="0" xfId="0" applyFont="1" applyAlignment="1">
      <alignment horizontal="center" vertical="center" wrapText="1"/>
    </xf>
    <xf numFmtId="0" fontId="24" fillId="10" borderId="66" xfId="0" applyFont="1" applyFill="1" applyBorder="1" applyAlignment="1">
      <alignment horizontal="center" vertical="center" wrapText="1" readingOrder="1"/>
    </xf>
    <xf numFmtId="0" fontId="24" fillId="10" borderId="66" xfId="0" applyFont="1" applyFill="1" applyBorder="1" applyAlignment="1">
      <alignment horizontal="center" vertical="center" textRotation="90" wrapText="1" readingOrder="1"/>
    </xf>
    <xf numFmtId="0" fontId="31" fillId="11" borderId="74" xfId="0" applyFont="1" applyFill="1" applyBorder="1" applyAlignment="1">
      <alignment horizontal="center" vertical="center" wrapText="1" readingOrder="1"/>
    </xf>
    <xf numFmtId="0" fontId="31" fillId="13" borderId="74" xfId="0" applyFont="1" applyFill="1" applyBorder="1" applyAlignment="1">
      <alignment horizontal="center" vertical="center" wrapText="1" readingOrder="1"/>
    </xf>
    <xf numFmtId="0" fontId="31" fillId="12" borderId="74" xfId="0" applyFont="1" applyFill="1" applyBorder="1" applyAlignment="1">
      <alignment horizontal="center" vertical="center" wrapText="1" readingOrder="1"/>
    </xf>
    <xf numFmtId="0" fontId="31" fillId="14" borderId="74" xfId="0" applyFont="1" applyFill="1" applyBorder="1" applyAlignment="1">
      <alignment horizontal="center" vertical="center" wrapText="1" readingOrder="1"/>
    </xf>
    <xf numFmtId="0" fontId="30" fillId="0" borderId="70" xfId="0" applyFont="1" applyBorder="1" applyAlignment="1">
      <alignment horizontal="center" vertical="center" wrapText="1"/>
    </xf>
    <xf numFmtId="0" fontId="30" fillId="0" borderId="8" xfId="0" applyFont="1" applyBorder="1" applyAlignment="1">
      <alignment horizontal="center" vertical="center" wrapText="1"/>
    </xf>
    <xf numFmtId="0" fontId="29" fillId="0" borderId="0" xfId="0" applyFont="1" applyAlignment="1">
      <alignment horizontal="center" vertical="center" wrapText="1"/>
    </xf>
    <xf numFmtId="0" fontId="22" fillId="0" borderId="46" xfId="0" applyFont="1" applyBorder="1" applyAlignment="1">
      <alignment wrapText="1"/>
    </xf>
    <xf numFmtId="0" fontId="16" fillId="0" borderId="46" xfId="0" applyFont="1" applyBorder="1" applyAlignment="1">
      <alignment horizontal="center"/>
    </xf>
    <xf numFmtId="0" fontId="22" fillId="13" borderId="46" xfId="0" applyFont="1" applyFill="1" applyBorder="1" applyAlignment="1">
      <alignment wrapText="1"/>
    </xf>
    <xf numFmtId="0" fontId="38" fillId="0" borderId="46" xfId="0" applyFont="1" applyBorder="1" applyAlignment="1">
      <alignment wrapText="1"/>
    </xf>
    <xf numFmtId="0" fontId="1" fillId="0" borderId="43" xfId="0" applyFont="1" applyBorder="1"/>
    <xf numFmtId="0" fontId="1" fillId="0" borderId="11" xfId="0" applyFont="1" applyBorder="1"/>
    <xf numFmtId="0" fontId="33" fillId="0" borderId="51" xfId="0" applyFont="1" applyBorder="1" applyAlignment="1">
      <alignment horizontal="center"/>
    </xf>
    <xf numFmtId="0" fontId="1" fillId="0" borderId="46" xfId="0" applyFont="1" applyBorder="1"/>
    <xf numFmtId="0" fontId="35" fillId="15" borderId="66" xfId="0" applyFont="1" applyFill="1" applyBorder="1" applyAlignment="1">
      <alignment horizontal="center" wrapText="1"/>
    </xf>
    <xf numFmtId="0" fontId="3" fillId="0" borderId="90" xfId="0" applyFont="1" applyBorder="1"/>
    <xf numFmtId="0" fontId="3" fillId="0" borderId="91" xfId="0" applyFont="1" applyBorder="1"/>
    <xf numFmtId="0" fontId="36" fillId="0" borderId="49" xfId="0" applyFont="1" applyBorder="1" applyAlignment="1">
      <alignment horizontal="center" wrapText="1"/>
    </xf>
    <xf numFmtId="0" fontId="35" fillId="17" borderId="92" xfId="0" applyFont="1" applyFill="1" applyBorder="1" applyAlignment="1">
      <alignment horizontal="center" wrapText="1"/>
    </xf>
    <xf numFmtId="0" fontId="36" fillId="0" borderId="43" xfId="0" applyFont="1" applyBorder="1" applyAlignment="1">
      <alignment horizontal="center" wrapText="1"/>
    </xf>
    <xf numFmtId="0" fontId="35" fillId="18" borderId="92" xfId="0" applyFont="1" applyFill="1" applyBorder="1" applyAlignment="1">
      <alignment horizontal="center" wrapText="1"/>
    </xf>
    <xf numFmtId="0" fontId="32" fillId="15" borderId="56" xfId="0" applyFont="1" applyFill="1" applyBorder="1" applyAlignment="1">
      <alignment horizontal="center"/>
    </xf>
    <xf numFmtId="0" fontId="16" fillId="0" borderId="0" xfId="0" applyFont="1" applyAlignment="1">
      <alignment horizontal="center"/>
    </xf>
    <xf numFmtId="0" fontId="16" fillId="16" borderId="46" xfId="0" applyFont="1" applyFill="1" applyBorder="1" applyAlignment="1">
      <alignment horizontal="center" wrapText="1"/>
    </xf>
    <xf numFmtId="0" fontId="34" fillId="0" borderId="46" xfId="0" applyFont="1" applyBorder="1" applyAlignment="1">
      <alignment horizontal="center" wrapText="1"/>
    </xf>
    <xf numFmtId="0" fontId="22" fillId="0" borderId="46" xfId="0" applyFont="1" applyBorder="1" applyAlignment="1">
      <alignment horizontal="center" wrapText="1"/>
    </xf>
    <xf numFmtId="0" fontId="36" fillId="0" borderId="46" xfId="0" applyFont="1" applyBorder="1" applyAlignment="1">
      <alignment horizontal="center" wrapText="1"/>
    </xf>
    <xf numFmtId="0" fontId="37" fillId="0" borderId="46" xfId="0" applyFont="1" applyBorder="1" applyAlignment="1">
      <alignment horizontal="center" wrapText="1"/>
    </xf>
    <xf numFmtId="0" fontId="33" fillId="0" borderId="59" xfId="0" applyFont="1" applyBorder="1" applyAlignment="1">
      <alignment horizontal="center"/>
    </xf>
    <xf numFmtId="0" fontId="34" fillId="0" borderId="43" xfId="0" applyFont="1" applyBorder="1" applyAlignment="1">
      <alignment horizontal="center" wrapText="1"/>
    </xf>
    <xf numFmtId="0" fontId="33" fillId="0" borderId="46" xfId="0" applyFont="1" applyBorder="1" applyAlignment="1">
      <alignment horizontal="center"/>
    </xf>
    <xf numFmtId="0" fontId="19" fillId="0" borderId="0" xfId="0" applyFont="1" applyAlignment="1">
      <alignment horizontal="center" vertical="center"/>
    </xf>
    <xf numFmtId="0" fontId="43" fillId="0" borderId="0" xfId="0" applyFont="1" applyAlignment="1">
      <alignment horizontal="center" vertical="center"/>
    </xf>
    <xf numFmtId="0" fontId="58" fillId="2" borderId="56" xfId="0" applyFont="1" applyFill="1" applyBorder="1" applyAlignment="1">
      <alignment horizontal="left" vertical="center" wrapText="1"/>
    </xf>
    <xf numFmtId="0" fontId="56" fillId="2" borderId="59" xfId="0" applyFont="1" applyFill="1" applyBorder="1" applyAlignment="1">
      <alignment horizontal="center" vertical="center" wrapText="1" readingOrder="1"/>
    </xf>
    <xf numFmtId="0" fontId="3" fillId="0" borderId="111" xfId="0" applyFont="1" applyBorder="1"/>
    <xf numFmtId="0" fontId="55" fillId="8" borderId="96" xfId="0" applyFont="1" applyFill="1" applyBorder="1" applyAlignment="1">
      <alignment horizontal="center" vertical="center" wrapText="1" readingOrder="1"/>
    </xf>
    <xf numFmtId="0" fontId="3" fillId="0" borderId="97" xfId="0" applyFont="1" applyBorder="1"/>
    <xf numFmtId="0" fontId="3" fillId="0" borderId="98" xfId="0" applyFont="1" applyBorder="1"/>
    <xf numFmtId="0" fontId="56" fillId="8" borderId="96" xfId="0" applyFont="1" applyFill="1" applyBorder="1" applyAlignment="1">
      <alignment horizontal="center" vertical="center" wrapText="1" readingOrder="1"/>
    </xf>
    <xf numFmtId="0" fontId="3" fillId="0" borderId="99" xfId="0" applyFont="1" applyBorder="1"/>
    <xf numFmtId="0" fontId="56" fillId="2" borderId="102" xfId="0" applyFont="1" applyFill="1" applyBorder="1" applyAlignment="1">
      <alignment horizontal="center" vertical="center" wrapText="1" readingOrder="1"/>
    </xf>
    <xf numFmtId="0" fontId="3" fillId="0" borderId="106" xfId="0" applyFont="1" applyBorder="1"/>
    <xf numFmtId="0" fontId="3" fillId="0" borderId="108" xfId="0" applyFont="1" applyBorder="1"/>
    <xf numFmtId="0" fontId="56" fillId="2" borderId="103" xfId="0" applyFont="1" applyFill="1" applyBorder="1" applyAlignment="1">
      <alignment horizontal="center" vertical="center" wrapText="1" readingOrder="1"/>
    </xf>
    <xf numFmtId="0" fontId="56" fillId="2" borderId="109" xfId="0" applyFont="1" applyFill="1" applyBorder="1" applyAlignment="1">
      <alignment horizontal="center" vertical="center" wrapText="1" readingOrder="1"/>
    </xf>
    <xf numFmtId="0" fontId="3" fillId="0" borderId="110" xfId="0" applyFont="1" applyBorder="1"/>
    <xf numFmtId="0" fontId="16" fillId="0" borderId="0" xfId="0" applyFont="1"/>
    <xf numFmtId="0" fontId="59" fillId="0" borderId="0" xfId="0" applyFont="1" applyAlignment="1">
      <alignment horizontal="left"/>
    </xf>
    <xf numFmtId="0" fontId="60" fillId="4" borderId="56" xfId="0" applyFont="1" applyFill="1" applyBorder="1" applyAlignment="1">
      <alignment horizontal="left" wrapText="1"/>
    </xf>
    <xf numFmtId="0" fontId="20" fillId="0" borderId="0" xfId="0" applyFont="1"/>
    <xf numFmtId="0" fontId="52" fillId="0" borderId="0" xfId="0" applyFont="1" applyAlignment="1">
      <alignment wrapText="1"/>
    </xf>
    <xf numFmtId="0" fontId="12" fillId="4" borderId="114" xfId="0" applyFont="1" applyFill="1" applyBorder="1"/>
    <xf numFmtId="0" fontId="3" fillId="0" borderId="114" xfId="0" applyFont="1" applyBorder="1"/>
    <xf numFmtId="0" fontId="13" fillId="4" borderId="114" xfId="0" applyFont="1" applyFill="1" applyBorder="1"/>
    <xf numFmtId="0" fontId="20" fillId="9" borderId="59" xfId="0" applyFont="1" applyFill="1" applyBorder="1" applyAlignment="1">
      <alignment horizontal="center" vertical="center" wrapText="1"/>
    </xf>
    <xf numFmtId="0" fontId="20" fillId="9" borderId="103" xfId="0" applyFont="1" applyFill="1" applyBorder="1" applyAlignment="1">
      <alignment horizontal="center" vertical="center" wrapText="1"/>
    </xf>
    <xf numFmtId="0" fontId="20" fillId="9" borderId="104" xfId="0" applyFont="1" applyFill="1" applyBorder="1" applyAlignment="1">
      <alignment horizontal="center" vertical="center" wrapText="1"/>
    </xf>
  </cellXfs>
  <cellStyles count="1">
    <cellStyle name="Normal" xfId="0" builtinId="0"/>
  </cellStyles>
  <dxfs count="99">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98"/>
      <tableStyleElement type="firstRowStripe" dxfId="97"/>
      <tableStyleElement type="secondRowStripe" dxfId="9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2</xdr:col>
      <xdr:colOff>1857375</xdr:colOff>
      <xdr:row>0</xdr:row>
      <xdr:rowOff>161925</xdr:rowOff>
    </xdr:from>
    <xdr:ext cx="2295525" cy="790575"/>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2.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47625</xdr:rowOff>
    </xdr:from>
    <xdr:ext cx="4248150" cy="2657475"/>
    <xdr:pic>
      <xdr:nvPicPr>
        <xdr:cNvPr id="2" name="image3.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5.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47625</xdr:rowOff>
    </xdr:from>
    <xdr:ext cx="5238750" cy="1752600"/>
    <xdr:pic>
      <xdr:nvPicPr>
        <xdr:cNvPr id="3" name="image12.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25</xdr:row>
      <xdr:rowOff>19050</xdr:rowOff>
    </xdr:from>
    <xdr:ext cx="5448300" cy="4591050"/>
    <xdr:pic>
      <xdr:nvPicPr>
        <xdr:cNvPr id="4" name="image7.png" title="Imagen">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25</xdr:row>
      <xdr:rowOff>19050</xdr:rowOff>
    </xdr:from>
    <xdr:ext cx="4429125" cy="5981700"/>
    <xdr:pic>
      <xdr:nvPicPr>
        <xdr:cNvPr id="5" name="image8.png" title="Imagen">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56</xdr:row>
      <xdr:rowOff>38100</xdr:rowOff>
    </xdr:from>
    <xdr:ext cx="4448175" cy="1304925"/>
    <xdr:pic>
      <xdr:nvPicPr>
        <xdr:cNvPr id="6" name="image4.png" title="Imagen">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25</xdr:row>
      <xdr:rowOff>19050</xdr:rowOff>
    </xdr:from>
    <xdr:ext cx="4333875" cy="3133725"/>
    <xdr:pic>
      <xdr:nvPicPr>
        <xdr:cNvPr id="7" name="image6.png" title="Imagen">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65</xdr:row>
      <xdr:rowOff>180975</xdr:rowOff>
    </xdr:from>
    <xdr:ext cx="4495800" cy="1390650"/>
    <xdr:pic>
      <xdr:nvPicPr>
        <xdr:cNvPr id="8" name="image11.png" title="Imagen">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885825</xdr:colOff>
      <xdr:row>42</xdr:row>
      <xdr:rowOff>28575</xdr:rowOff>
    </xdr:from>
    <xdr:ext cx="6515100" cy="3486150"/>
    <xdr:pic>
      <xdr:nvPicPr>
        <xdr:cNvPr id="9" name="image13.png" title="Imagen">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68</xdr:row>
      <xdr:rowOff>0</xdr:rowOff>
    </xdr:from>
    <xdr:ext cx="6981825" cy="4010025"/>
    <xdr:pic>
      <xdr:nvPicPr>
        <xdr:cNvPr id="10" name="image10.png" title="Imagen">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314325</xdr:colOff>
      <xdr:row>0</xdr:row>
      <xdr:rowOff>47625</xdr:rowOff>
    </xdr:from>
    <xdr:ext cx="4638675" cy="4295775"/>
    <xdr:pic>
      <xdr:nvPicPr>
        <xdr:cNvPr id="11" name="image9.png" title="Imagen">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13" workbookViewId="0"/>
  </sheetViews>
  <sheetFormatPr baseColWidth="10" defaultColWidth="12.625" defaultRowHeight="15" customHeight="1"/>
  <cols>
    <col min="1" max="1" width="2.5" customWidth="1"/>
    <col min="2" max="3" width="21.625" customWidth="1"/>
    <col min="4" max="4" width="14" customWidth="1"/>
    <col min="5" max="5" width="21.625" customWidth="1"/>
    <col min="6" max="6" width="24.25" customWidth="1"/>
    <col min="7" max="8" width="21.625" customWidth="1"/>
    <col min="9" max="26" width="10"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94" t="s">
        <v>0</v>
      </c>
      <c r="C2" s="195"/>
      <c r="D2" s="195"/>
      <c r="E2" s="195"/>
      <c r="F2" s="195"/>
      <c r="G2" s="195"/>
      <c r="H2" s="196"/>
      <c r="J2" s="1"/>
      <c r="K2" s="1"/>
      <c r="L2" s="1"/>
      <c r="M2" s="1"/>
      <c r="N2" s="1"/>
      <c r="O2" s="1"/>
      <c r="P2" s="1"/>
      <c r="Q2" s="1"/>
      <c r="R2" s="1"/>
      <c r="S2" s="1"/>
      <c r="T2" s="1"/>
      <c r="U2" s="1"/>
      <c r="V2" s="1"/>
      <c r="W2" s="1"/>
      <c r="X2" s="1"/>
      <c r="Y2" s="1"/>
      <c r="Z2" s="1"/>
    </row>
    <row r="3" spans="1:26" ht="14.25" customHeight="1">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197" t="s">
        <v>1</v>
      </c>
      <c r="C4" s="198"/>
      <c r="D4" s="198"/>
      <c r="E4" s="198"/>
      <c r="F4" s="198"/>
      <c r="G4" s="198"/>
      <c r="H4" s="199"/>
      <c r="I4" s="1"/>
      <c r="J4" s="1"/>
      <c r="K4" s="1"/>
      <c r="L4" s="1"/>
      <c r="M4" s="1"/>
      <c r="N4" s="1"/>
      <c r="O4" s="1"/>
      <c r="P4" s="1"/>
      <c r="Q4" s="1"/>
      <c r="R4" s="1"/>
      <c r="S4" s="1"/>
      <c r="T4" s="1"/>
      <c r="U4" s="1"/>
      <c r="V4" s="1"/>
      <c r="W4" s="1"/>
      <c r="X4" s="1"/>
      <c r="Y4" s="1"/>
      <c r="Z4" s="1"/>
    </row>
    <row r="5" spans="1:26" ht="63" customHeight="1">
      <c r="A5" s="1"/>
      <c r="B5" s="200"/>
      <c r="C5" s="201"/>
      <c r="D5" s="201"/>
      <c r="E5" s="201"/>
      <c r="F5" s="201"/>
      <c r="G5" s="201"/>
      <c r="H5" s="202"/>
      <c r="I5" s="1"/>
      <c r="J5" s="1"/>
      <c r="K5" s="1"/>
      <c r="L5" s="1"/>
      <c r="M5" s="1"/>
      <c r="N5" s="1"/>
      <c r="O5" s="1"/>
      <c r="P5" s="1"/>
      <c r="Q5" s="1"/>
      <c r="R5" s="1"/>
      <c r="S5" s="1"/>
      <c r="T5" s="1"/>
      <c r="U5" s="1"/>
      <c r="V5" s="1"/>
      <c r="W5" s="1"/>
      <c r="X5" s="1"/>
      <c r="Y5" s="1"/>
      <c r="Z5" s="1"/>
    </row>
    <row r="6" spans="1:26" ht="14.25" customHeight="1">
      <c r="A6" s="1"/>
      <c r="B6" s="203" t="s">
        <v>2</v>
      </c>
      <c r="C6" s="204"/>
      <c r="D6" s="204"/>
      <c r="E6" s="204"/>
      <c r="F6" s="204"/>
      <c r="G6" s="204"/>
      <c r="H6" s="205"/>
      <c r="I6" s="1"/>
      <c r="J6" s="1"/>
      <c r="K6" s="1"/>
      <c r="L6" s="1"/>
      <c r="M6" s="1"/>
      <c r="N6" s="1"/>
      <c r="O6" s="1"/>
      <c r="P6" s="1"/>
      <c r="Q6" s="1"/>
      <c r="R6" s="1"/>
      <c r="S6" s="1"/>
      <c r="T6" s="1"/>
      <c r="U6" s="1"/>
      <c r="V6" s="1"/>
      <c r="W6" s="1"/>
      <c r="X6" s="1"/>
      <c r="Y6" s="1"/>
      <c r="Z6" s="1"/>
    </row>
    <row r="7" spans="1:26" ht="95.25" customHeight="1">
      <c r="A7" s="1"/>
      <c r="B7" s="206" t="s">
        <v>3</v>
      </c>
      <c r="C7" s="207"/>
      <c r="D7" s="207"/>
      <c r="E7" s="207"/>
      <c r="F7" s="207"/>
      <c r="G7" s="207"/>
      <c r="H7" s="208"/>
      <c r="I7" s="1"/>
      <c r="J7" s="1"/>
      <c r="K7" s="1"/>
      <c r="L7" s="1"/>
      <c r="M7" s="1"/>
      <c r="N7" s="1"/>
      <c r="O7" s="1"/>
      <c r="P7" s="1"/>
      <c r="Q7" s="1"/>
      <c r="R7" s="1"/>
      <c r="S7" s="1"/>
      <c r="T7" s="1"/>
      <c r="U7" s="1"/>
      <c r="V7" s="1"/>
      <c r="W7" s="1"/>
      <c r="X7" s="1"/>
      <c r="Y7" s="1"/>
      <c r="Z7" s="1"/>
    </row>
    <row r="8" spans="1:26" ht="14.25" customHeight="1">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209" t="s">
        <v>4</v>
      </c>
      <c r="C9" s="198"/>
      <c r="D9" s="198"/>
      <c r="E9" s="198"/>
      <c r="F9" s="198"/>
      <c r="G9" s="198"/>
      <c r="H9" s="199"/>
      <c r="I9" s="1"/>
      <c r="J9" s="1"/>
      <c r="K9" s="1"/>
      <c r="L9" s="1"/>
      <c r="M9" s="1"/>
      <c r="N9" s="1"/>
      <c r="O9" s="1"/>
      <c r="P9" s="1"/>
      <c r="Q9" s="1"/>
      <c r="R9" s="1"/>
      <c r="S9" s="1"/>
      <c r="T9" s="1"/>
      <c r="U9" s="1"/>
      <c r="V9" s="1"/>
      <c r="W9" s="1"/>
      <c r="X9" s="1"/>
      <c r="Y9" s="1"/>
      <c r="Z9" s="1"/>
    </row>
    <row r="10" spans="1:26" ht="44.25" customHeight="1">
      <c r="A10" s="1"/>
      <c r="B10" s="210"/>
      <c r="C10" s="198"/>
      <c r="D10" s="198"/>
      <c r="E10" s="198"/>
      <c r="F10" s="198"/>
      <c r="G10" s="198"/>
      <c r="H10" s="199"/>
      <c r="I10" s="1"/>
      <c r="J10" s="1"/>
      <c r="K10" s="1"/>
      <c r="L10" s="1"/>
      <c r="M10" s="1"/>
      <c r="N10" s="1"/>
      <c r="O10" s="1"/>
      <c r="P10" s="1"/>
      <c r="Q10" s="1"/>
      <c r="R10" s="1"/>
      <c r="S10" s="1"/>
      <c r="T10" s="1"/>
      <c r="U10" s="1"/>
      <c r="V10" s="1"/>
      <c r="W10" s="1"/>
      <c r="X10" s="1"/>
      <c r="Y10" s="1"/>
      <c r="Z10" s="1"/>
    </row>
    <row r="11" spans="1:26" ht="14.25" customHeight="1">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ht="14.25" customHeight="1">
      <c r="A12" s="1"/>
      <c r="B12" s="8"/>
      <c r="C12" s="211" t="s">
        <v>5</v>
      </c>
      <c r="D12" s="212"/>
      <c r="E12" s="213" t="s">
        <v>6</v>
      </c>
      <c r="F12" s="214"/>
      <c r="G12" s="9"/>
      <c r="H12" s="12"/>
      <c r="I12" s="1"/>
      <c r="J12" s="1"/>
      <c r="K12" s="1"/>
      <c r="L12" s="1"/>
      <c r="M12" s="1"/>
      <c r="N12" s="1"/>
      <c r="O12" s="1"/>
      <c r="P12" s="1"/>
      <c r="Q12" s="1"/>
      <c r="R12" s="1"/>
      <c r="S12" s="1"/>
      <c r="T12" s="1"/>
      <c r="U12" s="1"/>
      <c r="V12" s="1"/>
      <c r="W12" s="1"/>
      <c r="X12" s="1"/>
      <c r="Y12" s="1"/>
      <c r="Z12" s="1"/>
    </row>
    <row r="13" spans="1:26" ht="35.25" customHeight="1">
      <c r="A13" s="1"/>
      <c r="B13" s="8"/>
      <c r="C13" s="215" t="s">
        <v>7</v>
      </c>
      <c r="D13" s="216"/>
      <c r="E13" s="217" t="s">
        <v>8</v>
      </c>
      <c r="F13" s="218"/>
      <c r="G13" s="9"/>
      <c r="H13" s="12"/>
      <c r="I13" s="1"/>
      <c r="J13" s="1"/>
      <c r="K13" s="1"/>
      <c r="L13" s="1"/>
      <c r="M13" s="1"/>
      <c r="N13" s="1"/>
      <c r="O13" s="1"/>
      <c r="P13" s="1"/>
      <c r="Q13" s="1"/>
      <c r="R13" s="1"/>
      <c r="S13" s="1"/>
      <c r="T13" s="1"/>
      <c r="U13" s="1"/>
      <c r="V13" s="1"/>
      <c r="W13" s="1"/>
      <c r="X13" s="1"/>
      <c r="Y13" s="1"/>
      <c r="Z13" s="1"/>
    </row>
    <row r="14" spans="1:26" ht="17.25" customHeight="1">
      <c r="A14" s="1"/>
      <c r="B14" s="8"/>
      <c r="C14" s="215" t="s">
        <v>9</v>
      </c>
      <c r="D14" s="216"/>
      <c r="E14" s="217" t="s">
        <v>10</v>
      </c>
      <c r="F14" s="218"/>
      <c r="G14" s="9"/>
      <c r="H14" s="12"/>
      <c r="I14" s="1"/>
      <c r="J14" s="1"/>
      <c r="K14" s="1"/>
      <c r="L14" s="1"/>
      <c r="M14" s="1"/>
      <c r="N14" s="1"/>
      <c r="O14" s="1"/>
      <c r="P14" s="1"/>
      <c r="Q14" s="1"/>
      <c r="R14" s="1"/>
      <c r="S14" s="1"/>
      <c r="T14" s="1"/>
      <c r="U14" s="1"/>
      <c r="V14" s="1"/>
      <c r="W14" s="1"/>
      <c r="X14" s="1"/>
      <c r="Y14" s="1"/>
      <c r="Z14" s="1"/>
    </row>
    <row r="15" spans="1:26" ht="19.5" customHeight="1">
      <c r="A15" s="1"/>
      <c r="B15" s="8"/>
      <c r="C15" s="215" t="s">
        <v>11</v>
      </c>
      <c r="D15" s="216"/>
      <c r="E15" s="217" t="s">
        <v>12</v>
      </c>
      <c r="F15" s="218"/>
      <c r="G15" s="9"/>
      <c r="H15" s="12"/>
      <c r="I15" s="1"/>
      <c r="J15" s="1"/>
      <c r="K15" s="1"/>
      <c r="L15" s="1"/>
      <c r="M15" s="1"/>
      <c r="N15" s="1"/>
      <c r="O15" s="1"/>
      <c r="P15" s="1"/>
      <c r="Q15" s="1"/>
      <c r="R15" s="1"/>
      <c r="S15" s="1"/>
      <c r="T15" s="1"/>
      <c r="U15" s="1"/>
      <c r="V15" s="1"/>
      <c r="W15" s="1"/>
      <c r="X15" s="1"/>
      <c r="Y15" s="1"/>
      <c r="Z15" s="1"/>
    </row>
    <row r="16" spans="1:26" ht="69.75" customHeight="1">
      <c r="A16" s="1"/>
      <c r="B16" s="8"/>
      <c r="C16" s="215" t="s">
        <v>13</v>
      </c>
      <c r="D16" s="216"/>
      <c r="E16" s="217" t="s">
        <v>14</v>
      </c>
      <c r="F16" s="218"/>
      <c r="G16" s="9"/>
      <c r="H16" s="12"/>
      <c r="I16" s="1"/>
      <c r="J16" s="1"/>
      <c r="K16" s="1"/>
      <c r="L16" s="1"/>
      <c r="M16" s="1"/>
      <c r="N16" s="1"/>
      <c r="O16" s="1"/>
      <c r="P16" s="1"/>
      <c r="Q16" s="1"/>
      <c r="R16" s="1"/>
      <c r="S16" s="1"/>
      <c r="T16" s="1"/>
      <c r="U16" s="1"/>
      <c r="V16" s="1"/>
      <c r="W16" s="1"/>
      <c r="X16" s="1"/>
      <c r="Y16" s="1"/>
      <c r="Z16" s="1"/>
    </row>
    <row r="17" spans="1:26" ht="34.5" customHeight="1">
      <c r="A17" s="1"/>
      <c r="B17" s="8"/>
      <c r="C17" s="219" t="s">
        <v>15</v>
      </c>
      <c r="D17" s="220"/>
      <c r="E17" s="221" t="s">
        <v>16</v>
      </c>
      <c r="F17" s="222"/>
      <c r="G17" s="9"/>
      <c r="H17" s="12"/>
      <c r="I17" s="1"/>
      <c r="J17" s="1"/>
      <c r="K17" s="1"/>
      <c r="L17" s="1"/>
      <c r="M17" s="1"/>
      <c r="N17" s="1"/>
      <c r="O17" s="1"/>
      <c r="P17" s="1"/>
      <c r="Q17" s="1"/>
      <c r="R17" s="1"/>
      <c r="S17" s="1"/>
      <c r="T17" s="1"/>
      <c r="U17" s="1"/>
      <c r="V17" s="1"/>
      <c r="W17" s="1"/>
      <c r="X17" s="1"/>
      <c r="Y17" s="1"/>
      <c r="Z17" s="1"/>
    </row>
    <row r="18" spans="1:26" ht="27.75" customHeight="1">
      <c r="A18" s="1"/>
      <c r="B18" s="8"/>
      <c r="C18" s="219" t="s">
        <v>17</v>
      </c>
      <c r="D18" s="220"/>
      <c r="E18" s="221" t="s">
        <v>18</v>
      </c>
      <c r="F18" s="222"/>
      <c r="G18" s="9"/>
      <c r="H18" s="12"/>
      <c r="I18" s="1"/>
      <c r="J18" s="1"/>
      <c r="K18" s="1"/>
      <c r="L18" s="1"/>
      <c r="M18" s="1"/>
      <c r="N18" s="1"/>
      <c r="O18" s="1"/>
      <c r="P18" s="1"/>
      <c r="Q18" s="1"/>
      <c r="R18" s="1"/>
      <c r="S18" s="1"/>
      <c r="T18" s="1"/>
      <c r="U18" s="1"/>
      <c r="V18" s="1"/>
      <c r="W18" s="1"/>
      <c r="X18" s="1"/>
      <c r="Y18" s="1"/>
      <c r="Z18" s="1"/>
    </row>
    <row r="19" spans="1:26" ht="28.5" customHeight="1">
      <c r="A19" s="1"/>
      <c r="B19" s="8"/>
      <c r="C19" s="219" t="s">
        <v>19</v>
      </c>
      <c r="D19" s="220"/>
      <c r="E19" s="221" t="s">
        <v>20</v>
      </c>
      <c r="F19" s="222"/>
      <c r="G19" s="9"/>
      <c r="H19" s="12"/>
      <c r="I19" s="1"/>
      <c r="J19" s="1"/>
      <c r="K19" s="1"/>
      <c r="L19" s="1"/>
      <c r="M19" s="1"/>
      <c r="N19" s="1"/>
      <c r="O19" s="1"/>
      <c r="P19" s="1"/>
      <c r="Q19" s="1"/>
      <c r="R19" s="1"/>
      <c r="S19" s="1"/>
      <c r="T19" s="1"/>
      <c r="U19" s="1"/>
      <c r="V19" s="1"/>
      <c r="W19" s="1"/>
      <c r="X19" s="1"/>
      <c r="Y19" s="1"/>
      <c r="Z19" s="1"/>
    </row>
    <row r="20" spans="1:26" ht="72.75" customHeight="1">
      <c r="A20" s="1"/>
      <c r="B20" s="8"/>
      <c r="C20" s="219" t="s">
        <v>21</v>
      </c>
      <c r="D20" s="220"/>
      <c r="E20" s="221" t="s">
        <v>22</v>
      </c>
      <c r="F20" s="222"/>
      <c r="G20" s="9"/>
      <c r="H20" s="12"/>
      <c r="I20" s="1"/>
      <c r="J20" s="1"/>
      <c r="K20" s="1"/>
      <c r="L20" s="1"/>
      <c r="M20" s="1"/>
      <c r="N20" s="1"/>
      <c r="O20" s="1"/>
      <c r="P20" s="1"/>
      <c r="Q20" s="1"/>
      <c r="R20" s="1"/>
      <c r="S20" s="1"/>
      <c r="T20" s="1"/>
      <c r="U20" s="1"/>
      <c r="V20" s="1"/>
      <c r="W20" s="1"/>
      <c r="X20" s="1"/>
      <c r="Y20" s="1"/>
      <c r="Z20" s="1"/>
    </row>
    <row r="21" spans="1:26" ht="64.5" customHeight="1">
      <c r="A21" s="1"/>
      <c r="B21" s="8"/>
      <c r="C21" s="219" t="s">
        <v>23</v>
      </c>
      <c r="D21" s="220"/>
      <c r="E21" s="221" t="s">
        <v>24</v>
      </c>
      <c r="F21" s="222"/>
      <c r="G21" s="9"/>
      <c r="H21" s="12"/>
      <c r="I21" s="1"/>
      <c r="J21" s="1"/>
      <c r="K21" s="1"/>
      <c r="L21" s="1"/>
      <c r="M21" s="1"/>
      <c r="N21" s="1"/>
      <c r="O21" s="1"/>
      <c r="P21" s="1"/>
      <c r="Q21" s="1"/>
      <c r="R21" s="1"/>
      <c r="S21" s="1"/>
      <c r="T21" s="1"/>
      <c r="U21" s="1"/>
      <c r="V21" s="1"/>
      <c r="W21" s="1"/>
      <c r="X21" s="1"/>
      <c r="Y21" s="1"/>
      <c r="Z21" s="1"/>
    </row>
    <row r="22" spans="1:26" ht="71.25" customHeight="1">
      <c r="A22" s="1"/>
      <c r="B22" s="8"/>
      <c r="C22" s="219" t="s">
        <v>25</v>
      </c>
      <c r="D22" s="220"/>
      <c r="E22" s="221" t="s">
        <v>26</v>
      </c>
      <c r="F22" s="222"/>
      <c r="G22" s="9"/>
      <c r="H22" s="12"/>
      <c r="I22" s="1"/>
      <c r="J22" s="1"/>
      <c r="K22" s="1"/>
      <c r="L22" s="1"/>
      <c r="M22" s="1"/>
      <c r="N22" s="1"/>
      <c r="O22" s="1"/>
      <c r="P22" s="1"/>
      <c r="Q22" s="1"/>
      <c r="R22" s="1"/>
      <c r="S22" s="1"/>
      <c r="T22" s="1"/>
      <c r="U22" s="1"/>
      <c r="V22" s="1"/>
      <c r="W22" s="1"/>
      <c r="X22" s="1"/>
      <c r="Y22" s="1"/>
      <c r="Z22" s="1"/>
    </row>
    <row r="23" spans="1:26" ht="55.5" customHeight="1">
      <c r="A23" s="1"/>
      <c r="B23" s="8"/>
      <c r="C23" s="219" t="s">
        <v>27</v>
      </c>
      <c r="D23" s="220"/>
      <c r="E23" s="221" t="s">
        <v>28</v>
      </c>
      <c r="F23" s="222"/>
      <c r="G23" s="9"/>
      <c r="H23" s="12"/>
      <c r="I23" s="1"/>
      <c r="J23" s="1"/>
      <c r="K23" s="1"/>
      <c r="L23" s="1"/>
      <c r="M23" s="1"/>
      <c r="N23" s="1"/>
      <c r="O23" s="1"/>
      <c r="P23" s="1"/>
      <c r="Q23" s="1"/>
      <c r="R23" s="1"/>
      <c r="S23" s="1"/>
      <c r="T23" s="1"/>
      <c r="U23" s="1"/>
      <c r="V23" s="1"/>
      <c r="W23" s="1"/>
      <c r="X23" s="1"/>
      <c r="Y23" s="1"/>
      <c r="Z23" s="1"/>
    </row>
    <row r="24" spans="1:26" ht="42" customHeight="1">
      <c r="A24" s="1"/>
      <c r="B24" s="8"/>
      <c r="C24" s="219" t="s">
        <v>29</v>
      </c>
      <c r="D24" s="220"/>
      <c r="E24" s="221" t="s">
        <v>30</v>
      </c>
      <c r="F24" s="222"/>
      <c r="G24" s="9"/>
      <c r="H24" s="12"/>
      <c r="I24" s="1"/>
      <c r="J24" s="1"/>
      <c r="K24" s="1"/>
      <c r="L24" s="1"/>
      <c r="M24" s="1"/>
      <c r="N24" s="1"/>
      <c r="O24" s="1"/>
      <c r="P24" s="1"/>
      <c r="Q24" s="1"/>
      <c r="R24" s="1"/>
      <c r="S24" s="1"/>
      <c r="T24" s="1"/>
      <c r="U24" s="1"/>
      <c r="V24" s="1"/>
      <c r="W24" s="1"/>
      <c r="X24" s="1"/>
      <c r="Y24" s="1"/>
      <c r="Z24" s="1"/>
    </row>
    <row r="25" spans="1:26" ht="59.25" customHeight="1">
      <c r="A25" s="1"/>
      <c r="B25" s="8"/>
      <c r="C25" s="219" t="s">
        <v>31</v>
      </c>
      <c r="D25" s="220"/>
      <c r="E25" s="221" t="s">
        <v>32</v>
      </c>
      <c r="F25" s="222"/>
      <c r="G25" s="9"/>
      <c r="H25" s="12"/>
      <c r="I25" s="1"/>
      <c r="J25" s="1"/>
      <c r="K25" s="1"/>
      <c r="L25" s="1"/>
      <c r="M25" s="1"/>
      <c r="N25" s="1"/>
      <c r="O25" s="1"/>
      <c r="P25" s="1"/>
      <c r="Q25" s="1"/>
      <c r="R25" s="1"/>
      <c r="S25" s="1"/>
      <c r="T25" s="1"/>
      <c r="U25" s="1"/>
      <c r="V25" s="1"/>
      <c r="W25" s="1"/>
      <c r="X25" s="1"/>
      <c r="Y25" s="1"/>
      <c r="Z25" s="1"/>
    </row>
    <row r="26" spans="1:26" ht="23.25" customHeight="1">
      <c r="A26" s="1"/>
      <c r="B26" s="8"/>
      <c r="C26" s="219" t="s">
        <v>33</v>
      </c>
      <c r="D26" s="220"/>
      <c r="E26" s="221" t="s">
        <v>34</v>
      </c>
      <c r="F26" s="222"/>
      <c r="G26" s="9"/>
      <c r="H26" s="12"/>
      <c r="I26" s="1"/>
      <c r="J26" s="1"/>
      <c r="K26" s="1"/>
      <c r="L26" s="1"/>
      <c r="M26" s="1"/>
      <c r="N26" s="1"/>
      <c r="O26" s="1"/>
      <c r="P26" s="1"/>
      <c r="Q26" s="1"/>
      <c r="R26" s="1"/>
      <c r="S26" s="1"/>
      <c r="T26" s="1"/>
      <c r="U26" s="1"/>
      <c r="V26" s="1"/>
      <c r="W26" s="1"/>
      <c r="X26" s="1"/>
      <c r="Y26" s="1"/>
      <c r="Z26" s="1"/>
    </row>
    <row r="27" spans="1:26" ht="30.75" customHeight="1">
      <c r="A27" s="1"/>
      <c r="B27" s="8"/>
      <c r="C27" s="219" t="s">
        <v>35</v>
      </c>
      <c r="D27" s="220"/>
      <c r="E27" s="221" t="s">
        <v>36</v>
      </c>
      <c r="F27" s="222"/>
      <c r="G27" s="9"/>
      <c r="H27" s="12"/>
      <c r="I27" s="1"/>
      <c r="J27" s="1"/>
      <c r="K27" s="1"/>
      <c r="L27" s="1"/>
      <c r="M27" s="1"/>
      <c r="N27" s="1"/>
      <c r="O27" s="1"/>
      <c r="P27" s="1"/>
      <c r="Q27" s="1"/>
      <c r="R27" s="1"/>
      <c r="S27" s="1"/>
      <c r="T27" s="1"/>
      <c r="U27" s="1"/>
      <c r="V27" s="1"/>
      <c r="W27" s="1"/>
      <c r="X27" s="1"/>
      <c r="Y27" s="1"/>
      <c r="Z27" s="1"/>
    </row>
    <row r="28" spans="1:26" ht="35.25" customHeight="1">
      <c r="A28" s="1"/>
      <c r="B28" s="8"/>
      <c r="C28" s="219" t="s">
        <v>37</v>
      </c>
      <c r="D28" s="220"/>
      <c r="E28" s="221" t="s">
        <v>38</v>
      </c>
      <c r="F28" s="222"/>
      <c r="G28" s="9"/>
      <c r="H28" s="12"/>
      <c r="I28" s="1"/>
      <c r="J28" s="1"/>
      <c r="K28" s="1"/>
      <c r="L28" s="1"/>
      <c r="M28" s="1"/>
      <c r="N28" s="1"/>
      <c r="O28" s="1"/>
      <c r="P28" s="1"/>
      <c r="Q28" s="1"/>
      <c r="R28" s="1"/>
      <c r="S28" s="1"/>
      <c r="T28" s="1"/>
      <c r="U28" s="1"/>
      <c r="V28" s="1"/>
      <c r="W28" s="1"/>
      <c r="X28" s="1"/>
      <c r="Y28" s="1"/>
      <c r="Z28" s="1"/>
    </row>
    <row r="29" spans="1:26" ht="33" customHeight="1">
      <c r="A29" s="1"/>
      <c r="B29" s="8"/>
      <c r="C29" s="219" t="s">
        <v>39</v>
      </c>
      <c r="D29" s="220"/>
      <c r="E29" s="221" t="s">
        <v>38</v>
      </c>
      <c r="F29" s="222"/>
      <c r="G29" s="9"/>
      <c r="H29" s="12"/>
      <c r="I29" s="1"/>
      <c r="J29" s="1"/>
      <c r="K29" s="1"/>
      <c r="L29" s="1"/>
      <c r="M29" s="1"/>
      <c r="N29" s="1"/>
      <c r="O29" s="1"/>
      <c r="P29" s="1"/>
      <c r="Q29" s="1"/>
      <c r="R29" s="1"/>
      <c r="S29" s="1"/>
      <c r="T29" s="1"/>
      <c r="U29" s="1"/>
      <c r="V29" s="1"/>
      <c r="W29" s="1"/>
      <c r="X29" s="1"/>
      <c r="Y29" s="1"/>
      <c r="Z29" s="1"/>
    </row>
    <row r="30" spans="1:26" ht="30" customHeight="1">
      <c r="A30" s="1"/>
      <c r="B30" s="8"/>
      <c r="C30" s="219" t="s">
        <v>40</v>
      </c>
      <c r="D30" s="220"/>
      <c r="E30" s="221" t="s">
        <v>41</v>
      </c>
      <c r="F30" s="222"/>
      <c r="G30" s="9"/>
      <c r="H30" s="12"/>
      <c r="I30" s="1"/>
      <c r="J30" s="1"/>
      <c r="K30" s="1"/>
      <c r="L30" s="1"/>
      <c r="M30" s="1"/>
      <c r="N30" s="1"/>
      <c r="O30" s="1"/>
      <c r="P30" s="1"/>
      <c r="Q30" s="1"/>
      <c r="R30" s="1"/>
      <c r="S30" s="1"/>
      <c r="T30" s="1"/>
      <c r="U30" s="1"/>
      <c r="V30" s="1"/>
      <c r="W30" s="1"/>
      <c r="X30" s="1"/>
      <c r="Y30" s="1"/>
      <c r="Z30" s="1"/>
    </row>
    <row r="31" spans="1:26" ht="35.25" customHeight="1">
      <c r="A31" s="1"/>
      <c r="B31" s="8"/>
      <c r="C31" s="219" t="s">
        <v>42</v>
      </c>
      <c r="D31" s="220"/>
      <c r="E31" s="221" t="s">
        <v>43</v>
      </c>
      <c r="F31" s="222"/>
      <c r="G31" s="9"/>
      <c r="H31" s="12"/>
      <c r="I31" s="1"/>
      <c r="J31" s="1"/>
      <c r="K31" s="1"/>
      <c r="L31" s="1"/>
      <c r="M31" s="1"/>
      <c r="N31" s="1"/>
      <c r="O31" s="1"/>
      <c r="P31" s="1"/>
      <c r="Q31" s="1"/>
      <c r="R31" s="1"/>
      <c r="S31" s="1"/>
      <c r="T31" s="1"/>
      <c r="U31" s="1"/>
      <c r="V31" s="1"/>
      <c r="W31" s="1"/>
      <c r="X31" s="1"/>
      <c r="Y31" s="1"/>
      <c r="Z31" s="1"/>
    </row>
    <row r="32" spans="1:26" ht="31.5" customHeight="1">
      <c r="A32" s="1"/>
      <c r="B32" s="8"/>
      <c r="C32" s="219" t="s">
        <v>44</v>
      </c>
      <c r="D32" s="220"/>
      <c r="E32" s="221" t="s">
        <v>45</v>
      </c>
      <c r="F32" s="222"/>
      <c r="G32" s="9"/>
      <c r="H32" s="12"/>
      <c r="I32" s="1"/>
      <c r="J32" s="1"/>
      <c r="K32" s="1"/>
      <c r="L32" s="1"/>
      <c r="M32" s="1"/>
      <c r="N32" s="1"/>
      <c r="O32" s="1"/>
      <c r="P32" s="1"/>
      <c r="Q32" s="1"/>
      <c r="R32" s="1"/>
      <c r="S32" s="1"/>
      <c r="T32" s="1"/>
      <c r="U32" s="1"/>
      <c r="V32" s="1"/>
      <c r="W32" s="1"/>
      <c r="X32" s="1"/>
      <c r="Y32" s="1"/>
      <c r="Z32" s="1"/>
    </row>
    <row r="33" spans="1:26" ht="35.25" customHeight="1">
      <c r="A33" s="1"/>
      <c r="B33" s="8"/>
      <c r="C33" s="219" t="s">
        <v>46</v>
      </c>
      <c r="D33" s="220"/>
      <c r="E33" s="221" t="s">
        <v>47</v>
      </c>
      <c r="F33" s="222"/>
      <c r="G33" s="9"/>
      <c r="H33" s="12"/>
      <c r="I33" s="1"/>
      <c r="J33" s="1"/>
      <c r="K33" s="1"/>
      <c r="L33" s="1"/>
      <c r="M33" s="1"/>
      <c r="N33" s="1"/>
      <c r="O33" s="1"/>
      <c r="P33" s="1"/>
      <c r="Q33" s="1"/>
      <c r="R33" s="1"/>
      <c r="S33" s="1"/>
      <c r="T33" s="1"/>
      <c r="U33" s="1"/>
      <c r="V33" s="1"/>
      <c r="W33" s="1"/>
      <c r="X33" s="1"/>
      <c r="Y33" s="1"/>
      <c r="Z33" s="1"/>
    </row>
    <row r="34" spans="1:26" ht="59.25" customHeight="1">
      <c r="A34" s="1"/>
      <c r="B34" s="8"/>
      <c r="C34" s="219" t="s">
        <v>48</v>
      </c>
      <c r="D34" s="220"/>
      <c r="E34" s="221" t="s">
        <v>49</v>
      </c>
      <c r="F34" s="222"/>
      <c r="G34" s="9"/>
      <c r="H34" s="12"/>
      <c r="I34" s="1"/>
      <c r="J34" s="1"/>
      <c r="K34" s="1"/>
      <c r="L34" s="1"/>
      <c r="M34" s="1"/>
      <c r="N34" s="1"/>
      <c r="O34" s="1"/>
      <c r="P34" s="1"/>
      <c r="Q34" s="1"/>
      <c r="R34" s="1"/>
      <c r="S34" s="1"/>
      <c r="T34" s="1"/>
      <c r="U34" s="1"/>
      <c r="V34" s="1"/>
      <c r="W34" s="1"/>
      <c r="X34" s="1"/>
      <c r="Y34" s="1"/>
      <c r="Z34" s="1"/>
    </row>
    <row r="35" spans="1:26" ht="29.25" customHeight="1">
      <c r="A35" s="1"/>
      <c r="B35" s="8"/>
      <c r="C35" s="219" t="s">
        <v>50</v>
      </c>
      <c r="D35" s="220"/>
      <c r="E35" s="221" t="s">
        <v>51</v>
      </c>
      <c r="F35" s="222"/>
      <c r="G35" s="9"/>
      <c r="H35" s="12"/>
      <c r="I35" s="1"/>
      <c r="J35" s="1"/>
      <c r="K35" s="1"/>
      <c r="L35" s="1"/>
      <c r="M35" s="1"/>
      <c r="N35" s="1"/>
      <c r="O35" s="1"/>
      <c r="P35" s="1"/>
      <c r="Q35" s="1"/>
      <c r="R35" s="1"/>
      <c r="S35" s="1"/>
      <c r="T35" s="1"/>
      <c r="U35" s="1"/>
      <c r="V35" s="1"/>
      <c r="W35" s="1"/>
      <c r="X35" s="1"/>
      <c r="Y35" s="1"/>
      <c r="Z35" s="1"/>
    </row>
    <row r="36" spans="1:26" ht="82.5" customHeight="1">
      <c r="A36" s="1"/>
      <c r="B36" s="8"/>
      <c r="C36" s="219" t="s">
        <v>52</v>
      </c>
      <c r="D36" s="220"/>
      <c r="E36" s="221" t="s">
        <v>53</v>
      </c>
      <c r="F36" s="222"/>
      <c r="G36" s="9"/>
      <c r="H36" s="12"/>
      <c r="I36" s="1"/>
      <c r="J36" s="1"/>
      <c r="K36" s="1"/>
      <c r="L36" s="1"/>
      <c r="M36" s="1"/>
      <c r="N36" s="1"/>
      <c r="O36" s="1"/>
      <c r="P36" s="1"/>
      <c r="Q36" s="1"/>
      <c r="R36" s="1"/>
      <c r="S36" s="1"/>
      <c r="T36" s="1"/>
      <c r="U36" s="1"/>
      <c r="V36" s="1"/>
      <c r="W36" s="1"/>
      <c r="X36" s="1"/>
      <c r="Y36" s="1"/>
      <c r="Z36" s="1"/>
    </row>
    <row r="37" spans="1:26" ht="46.5" customHeight="1">
      <c r="A37" s="1"/>
      <c r="B37" s="8"/>
      <c r="C37" s="219" t="s">
        <v>54</v>
      </c>
      <c r="D37" s="220"/>
      <c r="E37" s="221" t="s">
        <v>55</v>
      </c>
      <c r="F37" s="222"/>
      <c r="G37" s="9"/>
      <c r="H37" s="12"/>
      <c r="I37" s="1"/>
      <c r="J37" s="1"/>
      <c r="K37" s="1"/>
      <c r="L37" s="1"/>
      <c r="M37" s="1"/>
      <c r="N37" s="1"/>
      <c r="O37" s="1"/>
      <c r="P37" s="1"/>
      <c r="Q37" s="1"/>
      <c r="R37" s="1"/>
      <c r="S37" s="1"/>
      <c r="T37" s="1"/>
      <c r="U37" s="1"/>
      <c r="V37" s="1"/>
      <c r="W37" s="1"/>
      <c r="X37" s="1"/>
      <c r="Y37" s="1"/>
      <c r="Z37" s="1"/>
    </row>
    <row r="38" spans="1:26" ht="6.75" customHeight="1">
      <c r="A38" s="1"/>
      <c r="B38" s="8"/>
      <c r="C38" s="228"/>
      <c r="D38" s="229"/>
      <c r="E38" s="223"/>
      <c r="F38" s="224"/>
      <c r="G38" s="9"/>
      <c r="H38" s="12"/>
      <c r="I38" s="1"/>
      <c r="J38" s="1"/>
      <c r="K38" s="1"/>
      <c r="L38" s="1"/>
      <c r="M38" s="1"/>
      <c r="N38" s="1"/>
      <c r="O38" s="1"/>
      <c r="P38" s="1"/>
      <c r="Q38" s="1"/>
      <c r="R38" s="1"/>
      <c r="S38" s="1"/>
      <c r="T38" s="1"/>
      <c r="U38" s="1"/>
      <c r="V38" s="1"/>
      <c r="W38" s="1"/>
      <c r="X38" s="1"/>
      <c r="Y38" s="1"/>
      <c r="Z38" s="1"/>
    </row>
    <row r="39" spans="1:26" ht="14.2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225" t="s">
        <v>56</v>
      </c>
      <c r="C40" s="226"/>
      <c r="D40" s="226"/>
      <c r="E40" s="226"/>
      <c r="F40" s="226"/>
      <c r="G40" s="226"/>
      <c r="H40" s="227"/>
      <c r="I40" s="1"/>
      <c r="J40" s="1"/>
      <c r="K40" s="1"/>
      <c r="L40" s="1"/>
      <c r="M40" s="1"/>
      <c r="N40" s="1"/>
      <c r="O40" s="1"/>
      <c r="P40" s="1"/>
      <c r="Q40" s="1"/>
      <c r="R40" s="1"/>
      <c r="S40" s="1"/>
      <c r="T40" s="1"/>
      <c r="U40" s="1"/>
      <c r="V40" s="1"/>
      <c r="W40" s="1"/>
      <c r="X40" s="1"/>
      <c r="Y40" s="1"/>
      <c r="Z40" s="1"/>
    </row>
    <row r="41" spans="1:26" ht="20.25" customHeight="1">
      <c r="A41" s="1"/>
      <c r="B41" s="225" t="s">
        <v>57</v>
      </c>
      <c r="C41" s="226"/>
      <c r="D41" s="226"/>
      <c r="E41" s="226"/>
      <c r="F41" s="226"/>
      <c r="G41" s="226"/>
      <c r="H41" s="227"/>
      <c r="I41" s="1"/>
      <c r="J41" s="1"/>
      <c r="K41" s="1"/>
      <c r="L41" s="1"/>
      <c r="M41" s="1"/>
      <c r="N41" s="1"/>
      <c r="O41" s="1"/>
      <c r="P41" s="1"/>
      <c r="Q41" s="1"/>
      <c r="R41" s="1"/>
      <c r="S41" s="1"/>
      <c r="T41" s="1"/>
      <c r="U41" s="1"/>
      <c r="V41" s="1"/>
      <c r="W41" s="1"/>
      <c r="X41" s="1"/>
      <c r="Y41" s="1"/>
      <c r="Z41" s="1"/>
    </row>
    <row r="42" spans="1:26" ht="20.25" customHeight="1">
      <c r="A42" s="1"/>
      <c r="B42" s="225" t="s">
        <v>58</v>
      </c>
      <c r="C42" s="226"/>
      <c r="D42" s="226"/>
      <c r="E42" s="226"/>
      <c r="F42" s="226"/>
      <c r="G42" s="226"/>
      <c r="H42" s="227"/>
      <c r="I42" s="1"/>
      <c r="J42" s="1"/>
      <c r="K42" s="1"/>
      <c r="L42" s="1"/>
      <c r="M42" s="1"/>
      <c r="N42" s="1"/>
      <c r="O42" s="1"/>
      <c r="P42" s="1"/>
      <c r="Q42" s="1"/>
      <c r="R42" s="1"/>
      <c r="S42" s="1"/>
      <c r="T42" s="1"/>
      <c r="U42" s="1"/>
      <c r="V42" s="1"/>
      <c r="W42" s="1"/>
      <c r="X42" s="1"/>
      <c r="Y42" s="1"/>
      <c r="Z42" s="1"/>
    </row>
    <row r="43" spans="1:26" ht="20.25" customHeight="1">
      <c r="A43" s="1"/>
      <c r="B43" s="225" t="s">
        <v>59</v>
      </c>
      <c r="C43" s="226"/>
      <c r="D43" s="226"/>
      <c r="E43" s="226"/>
      <c r="F43" s="226"/>
      <c r="G43" s="226"/>
      <c r="H43" s="227"/>
      <c r="I43" s="1"/>
      <c r="J43" s="1"/>
      <c r="K43" s="1"/>
      <c r="L43" s="1"/>
      <c r="M43" s="1"/>
      <c r="N43" s="1"/>
      <c r="O43" s="1"/>
      <c r="P43" s="1"/>
      <c r="Q43" s="1"/>
      <c r="R43" s="1"/>
      <c r="S43" s="1"/>
      <c r="T43" s="1"/>
      <c r="U43" s="1"/>
      <c r="V43" s="1"/>
      <c r="W43" s="1"/>
      <c r="X43" s="1"/>
      <c r="Y43" s="1"/>
      <c r="Z43" s="1"/>
    </row>
    <row r="44" spans="1:26" ht="14.25" customHeight="1">
      <c r="A44" s="1"/>
      <c r="B44" s="225" t="s">
        <v>60</v>
      </c>
      <c r="C44" s="226"/>
      <c r="D44" s="226"/>
      <c r="E44" s="226"/>
      <c r="F44" s="226"/>
      <c r="G44" s="226"/>
      <c r="H44" s="227"/>
      <c r="I44" s="1"/>
      <c r="J44" s="1"/>
      <c r="K44" s="1"/>
      <c r="L44" s="1"/>
      <c r="M44" s="1"/>
      <c r="N44" s="1"/>
      <c r="O44" s="1"/>
      <c r="P44" s="1"/>
      <c r="Q44" s="1"/>
      <c r="R44" s="1"/>
      <c r="S44" s="1"/>
      <c r="T44" s="1"/>
      <c r="U44" s="1"/>
      <c r="V44" s="1"/>
      <c r="W44" s="1"/>
      <c r="X44" s="1"/>
      <c r="Y44" s="1"/>
      <c r="Z44" s="1"/>
    </row>
    <row r="45" spans="1:26" ht="14.2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E1000"/>
  <sheetViews>
    <sheetView workbookViewId="0"/>
  </sheetViews>
  <sheetFormatPr baseColWidth="10" defaultColWidth="12.625" defaultRowHeight="15" customHeight="1"/>
  <cols>
    <col min="1" max="26" width="9.375" customWidth="1"/>
  </cols>
  <sheetData>
    <row r="1" spans="2:5" ht="14.25" customHeight="1"/>
    <row r="2" spans="2:5" ht="14.25" customHeight="1">
      <c r="B2" s="91" t="s">
        <v>329</v>
      </c>
      <c r="E2" s="91" t="s">
        <v>330</v>
      </c>
    </row>
    <row r="3" spans="2:5" ht="14.25" customHeight="1">
      <c r="B3" s="91" t="s">
        <v>331</v>
      </c>
      <c r="E3" s="91" t="s">
        <v>140</v>
      </c>
    </row>
    <row r="4" spans="2:5" ht="14.25" customHeight="1">
      <c r="B4" s="91" t="s">
        <v>332</v>
      </c>
      <c r="E4" s="91" t="s">
        <v>333</v>
      </c>
    </row>
    <row r="5" spans="2:5" ht="14.25" customHeight="1">
      <c r="B5" s="91" t="s">
        <v>153</v>
      </c>
    </row>
    <row r="6" spans="2:5" ht="14.25" customHeight="1"/>
    <row r="7" spans="2:5" ht="14.25" customHeight="1"/>
    <row r="8" spans="2:5" ht="14.25" customHeight="1">
      <c r="B8" s="91" t="s">
        <v>334</v>
      </c>
    </row>
    <row r="9" spans="2:5" ht="14.25" customHeight="1">
      <c r="B9" s="91" t="s">
        <v>335</v>
      </c>
    </row>
    <row r="10" spans="2:5" ht="14.25" customHeight="1">
      <c r="B10" s="91" t="s">
        <v>336</v>
      </c>
    </row>
    <row r="11" spans="2:5" ht="14.25" customHeight="1"/>
    <row r="12" spans="2:5" ht="14.25" customHeight="1"/>
    <row r="13" spans="2:5" ht="14.25" customHeight="1">
      <c r="B13" s="91" t="s">
        <v>337</v>
      </c>
    </row>
    <row r="14" spans="2:5" ht="14.25" customHeight="1">
      <c r="B14" s="91" t="s">
        <v>338</v>
      </c>
    </row>
    <row r="15" spans="2:5" ht="14.25" customHeight="1">
      <c r="B15" s="91" t="s">
        <v>339</v>
      </c>
    </row>
    <row r="16" spans="2:5" ht="14.25" customHeight="1">
      <c r="B16" s="91" t="s">
        <v>340</v>
      </c>
    </row>
    <row r="17" spans="2:2" ht="14.25" customHeight="1">
      <c r="B17" s="91" t="s">
        <v>341</v>
      </c>
    </row>
    <row r="18" spans="2:2" ht="14.25" customHeight="1">
      <c r="B18" s="91" t="s">
        <v>342</v>
      </c>
    </row>
    <row r="19" spans="2:2" ht="14.25" customHeight="1">
      <c r="B19" s="91" t="s">
        <v>343</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baseColWidth="10" defaultColWidth="12.625" defaultRowHeight="15" customHeight="1"/>
  <cols>
    <col min="1" max="1" width="28.75" customWidth="1"/>
    <col min="2" max="26" width="10" customWidth="1"/>
  </cols>
  <sheetData>
    <row r="1" spans="1:26" ht="12.75" customHeight="1">
      <c r="A1" s="192"/>
      <c r="B1" s="192"/>
      <c r="C1" s="192"/>
      <c r="D1" s="192"/>
      <c r="E1" s="192"/>
      <c r="F1" s="192"/>
      <c r="G1" s="192"/>
      <c r="H1" s="192"/>
      <c r="I1" s="192"/>
      <c r="J1" s="192"/>
      <c r="K1" s="192"/>
      <c r="L1" s="192"/>
      <c r="M1" s="192"/>
      <c r="N1" s="192"/>
      <c r="O1" s="192"/>
      <c r="P1" s="192"/>
      <c r="Q1" s="192"/>
      <c r="R1" s="192"/>
      <c r="S1" s="192"/>
      <c r="T1" s="192"/>
      <c r="U1" s="192"/>
      <c r="V1" s="192"/>
      <c r="W1" s="192"/>
      <c r="X1" s="192"/>
      <c r="Y1" s="192"/>
      <c r="Z1" s="192"/>
    </row>
    <row r="2" spans="1:26" ht="12.75" customHeight="1">
      <c r="A2" s="192"/>
      <c r="B2" s="192"/>
      <c r="C2" s="192"/>
      <c r="D2" s="192"/>
      <c r="E2" s="192"/>
      <c r="F2" s="192"/>
      <c r="G2" s="192"/>
      <c r="H2" s="192"/>
      <c r="I2" s="192"/>
      <c r="J2" s="192"/>
      <c r="K2" s="192"/>
      <c r="L2" s="192"/>
      <c r="M2" s="192"/>
      <c r="N2" s="192"/>
      <c r="O2" s="192"/>
      <c r="P2" s="192"/>
      <c r="Q2" s="192"/>
      <c r="R2" s="192"/>
      <c r="S2" s="192"/>
      <c r="T2" s="192"/>
      <c r="U2" s="192"/>
      <c r="V2" s="192"/>
      <c r="W2" s="192"/>
      <c r="X2" s="192"/>
      <c r="Y2" s="192"/>
      <c r="Z2" s="192"/>
    </row>
    <row r="3" spans="1:26" ht="12.75" customHeight="1">
      <c r="A3" s="193" t="s">
        <v>148</v>
      </c>
      <c r="B3" s="192"/>
      <c r="C3" s="192"/>
      <c r="D3" s="192"/>
      <c r="E3" s="192"/>
      <c r="F3" s="192"/>
      <c r="G3" s="192"/>
      <c r="H3" s="192"/>
      <c r="I3" s="192"/>
      <c r="J3" s="192"/>
      <c r="K3" s="192"/>
      <c r="L3" s="192"/>
      <c r="M3" s="192"/>
      <c r="N3" s="192"/>
      <c r="O3" s="192"/>
      <c r="P3" s="192"/>
      <c r="Q3" s="192"/>
      <c r="R3" s="192"/>
      <c r="S3" s="192"/>
      <c r="T3" s="192"/>
      <c r="U3" s="192"/>
      <c r="V3" s="192"/>
      <c r="W3" s="192"/>
      <c r="X3" s="192"/>
      <c r="Y3" s="192"/>
      <c r="Z3" s="192"/>
    </row>
    <row r="4" spans="1:26" ht="12.75" customHeight="1">
      <c r="A4" s="193" t="s">
        <v>305</v>
      </c>
      <c r="B4" s="192"/>
      <c r="C4" s="192"/>
      <c r="D4" s="192"/>
      <c r="E4" s="192"/>
      <c r="F4" s="192"/>
      <c r="G4" s="192"/>
      <c r="H4" s="192"/>
      <c r="I4" s="192"/>
      <c r="J4" s="192"/>
      <c r="K4" s="192"/>
      <c r="L4" s="192"/>
      <c r="M4" s="192"/>
      <c r="N4" s="192"/>
      <c r="O4" s="192"/>
      <c r="P4" s="192"/>
      <c r="Q4" s="192"/>
      <c r="R4" s="192"/>
      <c r="S4" s="192"/>
      <c r="T4" s="192"/>
      <c r="U4" s="192"/>
      <c r="V4" s="192"/>
      <c r="W4" s="192"/>
      <c r="X4" s="192"/>
      <c r="Y4" s="192"/>
      <c r="Z4" s="192"/>
    </row>
    <row r="5" spans="1:26" ht="12.75" customHeight="1">
      <c r="A5" s="193" t="s">
        <v>307</v>
      </c>
      <c r="B5" s="192"/>
      <c r="C5" s="192"/>
      <c r="D5" s="192"/>
      <c r="E5" s="192"/>
      <c r="F5" s="192"/>
      <c r="G5" s="192"/>
      <c r="H5" s="192"/>
      <c r="I5" s="192"/>
      <c r="J5" s="192"/>
      <c r="K5" s="192"/>
      <c r="L5" s="192"/>
      <c r="M5" s="192"/>
      <c r="N5" s="192"/>
      <c r="O5" s="192"/>
      <c r="P5" s="192"/>
      <c r="Q5" s="192"/>
      <c r="R5" s="192"/>
      <c r="S5" s="192"/>
      <c r="T5" s="192"/>
      <c r="U5" s="192"/>
      <c r="V5" s="192"/>
      <c r="W5" s="192"/>
      <c r="X5" s="192"/>
      <c r="Y5" s="192"/>
      <c r="Z5" s="192"/>
    </row>
    <row r="6" spans="1:26" ht="12.75" customHeight="1">
      <c r="A6" s="193" t="s">
        <v>309</v>
      </c>
      <c r="B6" s="192"/>
      <c r="C6" s="192"/>
      <c r="D6" s="192"/>
      <c r="E6" s="192"/>
      <c r="F6" s="192"/>
      <c r="G6" s="192"/>
      <c r="H6" s="192"/>
      <c r="I6" s="192"/>
      <c r="J6" s="192"/>
      <c r="K6" s="192"/>
      <c r="L6" s="192"/>
      <c r="M6" s="192"/>
      <c r="N6" s="192"/>
      <c r="O6" s="192"/>
      <c r="P6" s="192"/>
      <c r="Q6" s="192"/>
      <c r="R6" s="192"/>
      <c r="S6" s="192"/>
      <c r="T6" s="192"/>
      <c r="U6" s="192"/>
      <c r="V6" s="192"/>
      <c r="W6" s="192"/>
      <c r="X6" s="192"/>
      <c r="Y6" s="192"/>
      <c r="Z6" s="192"/>
    </row>
    <row r="7" spans="1:26" ht="12.75" customHeight="1">
      <c r="A7" s="193" t="s">
        <v>149</v>
      </c>
      <c r="B7" s="192"/>
      <c r="C7" s="192"/>
      <c r="D7" s="192"/>
      <c r="E7" s="192"/>
      <c r="F7" s="192"/>
      <c r="G7" s="192"/>
      <c r="H7" s="192"/>
      <c r="I7" s="192"/>
      <c r="J7" s="192"/>
      <c r="K7" s="192"/>
      <c r="L7" s="192"/>
      <c r="M7" s="192"/>
      <c r="N7" s="192"/>
      <c r="O7" s="192"/>
      <c r="P7" s="192"/>
      <c r="Q7" s="192"/>
      <c r="R7" s="192"/>
      <c r="S7" s="192"/>
      <c r="T7" s="192"/>
      <c r="U7" s="192"/>
      <c r="V7" s="192"/>
      <c r="W7" s="192"/>
      <c r="X7" s="192"/>
      <c r="Y7" s="192"/>
      <c r="Z7" s="192"/>
    </row>
    <row r="8" spans="1:26" ht="12.75" customHeight="1">
      <c r="A8" s="193" t="s">
        <v>156</v>
      </c>
      <c r="B8" s="192"/>
      <c r="C8" s="192"/>
      <c r="D8" s="192"/>
      <c r="E8" s="192"/>
      <c r="F8" s="192"/>
      <c r="G8" s="192"/>
      <c r="H8" s="192"/>
      <c r="I8" s="192"/>
      <c r="J8" s="192"/>
      <c r="K8" s="192"/>
      <c r="L8" s="192"/>
      <c r="M8" s="192"/>
      <c r="N8" s="192"/>
      <c r="O8" s="192"/>
      <c r="P8" s="192"/>
      <c r="Q8" s="192"/>
      <c r="R8" s="192"/>
      <c r="S8" s="192"/>
      <c r="T8" s="192"/>
      <c r="U8" s="192"/>
      <c r="V8" s="192"/>
      <c r="W8" s="192"/>
      <c r="X8" s="192"/>
      <c r="Y8" s="192"/>
      <c r="Z8" s="192"/>
    </row>
    <row r="9" spans="1:26" ht="12.75" customHeight="1">
      <c r="A9" s="193" t="s">
        <v>150</v>
      </c>
      <c r="B9" s="192"/>
      <c r="C9" s="192"/>
      <c r="D9" s="192"/>
      <c r="E9" s="192"/>
      <c r="F9" s="192"/>
      <c r="G9" s="192"/>
      <c r="H9" s="192"/>
      <c r="I9" s="192"/>
      <c r="J9" s="192"/>
      <c r="K9" s="192"/>
      <c r="L9" s="192"/>
      <c r="M9" s="192"/>
      <c r="N9" s="192"/>
      <c r="O9" s="192"/>
      <c r="P9" s="192"/>
      <c r="Q9" s="192"/>
      <c r="R9" s="192"/>
      <c r="S9" s="192"/>
      <c r="T9" s="192"/>
      <c r="U9" s="192"/>
      <c r="V9" s="192"/>
      <c r="W9" s="192"/>
      <c r="X9" s="192"/>
      <c r="Y9" s="192"/>
      <c r="Z9" s="192"/>
    </row>
    <row r="10" spans="1:26" ht="12.75" customHeight="1">
      <c r="A10" s="193" t="s">
        <v>151</v>
      </c>
      <c r="B10" s="192"/>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row>
    <row r="11" spans="1:26" ht="12.75" customHeight="1">
      <c r="A11" s="193" t="s">
        <v>317</v>
      </c>
      <c r="B11" s="19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row>
    <row r="12" spans="1:26" ht="12.75" customHeight="1">
      <c r="A12" s="193" t="s">
        <v>344</v>
      </c>
      <c r="B12" s="19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row>
    <row r="13" spans="1:26" ht="12.75" customHeight="1">
      <c r="A13" s="193" t="s">
        <v>345</v>
      </c>
      <c r="B13" s="192"/>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row>
    <row r="14" spans="1:26" ht="12.75" customHeight="1">
      <c r="A14" s="193" t="s">
        <v>346</v>
      </c>
      <c r="B14" s="192"/>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row>
    <row r="15" spans="1:26" ht="12.75" customHeight="1">
      <c r="A15" s="192"/>
      <c r="B15" s="192"/>
      <c r="C15" s="192"/>
      <c r="D15" s="192"/>
      <c r="E15" s="192"/>
      <c r="F15" s="192"/>
      <c r="G15" s="192"/>
      <c r="H15" s="192"/>
      <c r="I15" s="192"/>
      <c r="J15" s="192"/>
      <c r="K15" s="192"/>
      <c r="L15" s="192"/>
      <c r="M15" s="192"/>
      <c r="N15" s="192"/>
      <c r="O15" s="192"/>
      <c r="P15" s="192"/>
      <c r="Q15" s="192"/>
      <c r="R15" s="192"/>
      <c r="S15" s="192"/>
      <c r="T15" s="192"/>
      <c r="U15" s="192"/>
      <c r="V15" s="192"/>
      <c r="W15" s="192"/>
      <c r="X15" s="192"/>
      <c r="Y15" s="192"/>
      <c r="Z15" s="192"/>
    </row>
    <row r="16" spans="1:26" ht="12.75" customHeight="1">
      <c r="A16" s="193" t="s">
        <v>347</v>
      </c>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row>
    <row r="17" spans="1:26" ht="12.75" customHeight="1">
      <c r="A17" s="193" t="s">
        <v>329</v>
      </c>
      <c r="B17" s="192"/>
      <c r="C17" s="192"/>
      <c r="D17" s="192"/>
      <c r="E17" s="192"/>
      <c r="F17" s="192"/>
      <c r="G17" s="192"/>
      <c r="H17" s="192"/>
      <c r="I17" s="192"/>
      <c r="J17" s="192"/>
      <c r="K17" s="192"/>
      <c r="L17" s="192"/>
      <c r="M17" s="192"/>
      <c r="N17" s="192"/>
      <c r="O17" s="192"/>
      <c r="P17" s="192"/>
      <c r="Q17" s="192"/>
      <c r="R17" s="192"/>
      <c r="S17" s="192"/>
      <c r="T17" s="192"/>
      <c r="U17" s="192"/>
      <c r="V17" s="192"/>
      <c r="W17" s="192"/>
      <c r="X17" s="192"/>
      <c r="Y17" s="192"/>
      <c r="Z17" s="192"/>
    </row>
    <row r="18" spans="1:26" ht="12.75" customHeight="1">
      <c r="A18" s="193" t="s">
        <v>331</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row>
    <row r="19" spans="1:26" ht="12.75" customHeight="1">
      <c r="A19" s="192"/>
      <c r="B19" s="192"/>
      <c r="C19" s="192"/>
      <c r="D19" s="192"/>
      <c r="E19" s="192"/>
      <c r="F19" s="192"/>
      <c r="G19" s="192"/>
      <c r="H19" s="192"/>
      <c r="I19" s="192"/>
      <c r="J19" s="192"/>
      <c r="K19" s="192"/>
      <c r="L19" s="192"/>
      <c r="M19" s="192"/>
      <c r="N19" s="192"/>
      <c r="O19" s="192"/>
      <c r="P19" s="192"/>
      <c r="Q19" s="192"/>
      <c r="R19" s="192"/>
      <c r="S19" s="192"/>
      <c r="T19" s="192"/>
      <c r="U19" s="192"/>
      <c r="V19" s="192"/>
      <c r="W19" s="192"/>
      <c r="X19" s="192"/>
      <c r="Y19" s="192"/>
      <c r="Z19" s="192"/>
    </row>
    <row r="20" spans="1:26" ht="12.75" customHeight="1">
      <c r="A20" s="193" t="s">
        <v>335</v>
      </c>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row>
    <row r="21" spans="1:26" ht="12.75" customHeight="1">
      <c r="A21" s="193" t="s">
        <v>336</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row>
    <row r="22" spans="1:26" ht="12.75" customHeight="1">
      <c r="A22" s="192"/>
      <c r="B22" s="192"/>
      <c r="C22" s="192"/>
      <c r="D22" s="192"/>
      <c r="E22" s="192"/>
      <c r="F22" s="192"/>
      <c r="G22" s="192"/>
      <c r="H22" s="192"/>
      <c r="I22" s="192"/>
      <c r="J22" s="192"/>
      <c r="K22" s="192"/>
      <c r="L22" s="192"/>
      <c r="M22" s="192"/>
      <c r="N22" s="192"/>
      <c r="O22" s="192"/>
      <c r="P22" s="192"/>
      <c r="Q22" s="192"/>
      <c r="R22" s="192"/>
      <c r="S22" s="192"/>
      <c r="T22" s="192"/>
      <c r="U22" s="192"/>
      <c r="V22" s="192"/>
      <c r="W22" s="192"/>
      <c r="X22" s="192"/>
      <c r="Y22" s="192"/>
      <c r="Z22" s="192"/>
    </row>
    <row r="23" spans="1:26" ht="12.75" customHeight="1">
      <c r="A23" s="192"/>
      <c r="B23" s="192"/>
      <c r="C23" s="192"/>
      <c r="D23" s="192"/>
      <c r="E23" s="192"/>
      <c r="F23" s="192"/>
      <c r="G23" s="192"/>
      <c r="H23" s="192"/>
      <c r="I23" s="192"/>
      <c r="J23" s="192"/>
      <c r="K23" s="192"/>
      <c r="L23" s="192"/>
      <c r="M23" s="192"/>
      <c r="N23" s="192"/>
      <c r="O23" s="192"/>
      <c r="P23" s="192"/>
      <c r="Q23" s="192"/>
      <c r="R23" s="192"/>
      <c r="S23" s="192"/>
      <c r="T23" s="192"/>
      <c r="U23" s="192"/>
      <c r="V23" s="192"/>
      <c r="W23" s="192"/>
      <c r="X23" s="192"/>
      <c r="Y23" s="192"/>
      <c r="Z23" s="192"/>
    </row>
    <row r="24" spans="1:26" ht="12.75" customHeight="1">
      <c r="A24" s="192"/>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row>
    <row r="25" spans="1:26" ht="12.75" customHeight="1">
      <c r="A25" s="192"/>
      <c r="B25" s="192"/>
      <c r="C25" s="192"/>
      <c r="D25" s="192"/>
      <c r="E25" s="192"/>
      <c r="F25" s="192"/>
      <c r="G25" s="192"/>
      <c r="H25" s="192"/>
      <c r="I25" s="192"/>
      <c r="J25" s="192"/>
      <c r="K25" s="192"/>
      <c r="L25" s="192"/>
      <c r="M25" s="192"/>
      <c r="N25" s="192"/>
      <c r="O25" s="192"/>
      <c r="P25" s="192"/>
      <c r="Q25" s="192"/>
      <c r="R25" s="192"/>
      <c r="S25" s="192"/>
      <c r="T25" s="192"/>
      <c r="U25" s="192"/>
      <c r="V25" s="192"/>
      <c r="W25" s="192"/>
      <c r="X25" s="192"/>
      <c r="Y25" s="192"/>
      <c r="Z25" s="192"/>
    </row>
    <row r="26" spans="1:26" ht="12.75" customHeight="1">
      <c r="A26" s="192"/>
      <c r="B26" s="192"/>
      <c r="C26" s="192"/>
      <c r="D26" s="192"/>
      <c r="E26" s="192"/>
      <c r="F26" s="192"/>
      <c r="G26" s="192"/>
      <c r="H26" s="192"/>
      <c r="I26" s="192"/>
      <c r="J26" s="192"/>
      <c r="K26" s="192"/>
      <c r="L26" s="192"/>
      <c r="M26" s="192"/>
      <c r="N26" s="192"/>
      <c r="O26" s="192"/>
      <c r="P26" s="192"/>
      <c r="Q26" s="192"/>
      <c r="R26" s="192"/>
      <c r="S26" s="192"/>
      <c r="T26" s="192"/>
      <c r="U26" s="192"/>
      <c r="V26" s="192"/>
      <c r="W26" s="192"/>
      <c r="X26" s="192"/>
      <c r="Y26" s="192"/>
      <c r="Z26" s="192"/>
    </row>
    <row r="27" spans="1:26" ht="12.75" customHeight="1">
      <c r="A27" s="192"/>
      <c r="B27" s="192"/>
      <c r="C27" s="192"/>
      <c r="D27" s="192"/>
      <c r="E27" s="192"/>
      <c r="F27" s="192"/>
      <c r="G27" s="192"/>
      <c r="H27" s="192"/>
      <c r="I27" s="192"/>
      <c r="J27" s="192"/>
      <c r="K27" s="192"/>
      <c r="L27" s="192"/>
      <c r="M27" s="192"/>
      <c r="N27" s="192"/>
      <c r="O27" s="192"/>
      <c r="P27" s="192"/>
      <c r="Q27" s="192"/>
      <c r="R27" s="192"/>
      <c r="S27" s="192"/>
      <c r="T27" s="192"/>
      <c r="U27" s="192"/>
      <c r="V27" s="192"/>
      <c r="W27" s="192"/>
      <c r="X27" s="192"/>
      <c r="Y27" s="192"/>
      <c r="Z27" s="192"/>
    </row>
    <row r="28" spans="1:26" ht="12.75" customHeight="1">
      <c r="A28" s="192"/>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row>
    <row r="29" spans="1:26" ht="12.75" customHeight="1">
      <c r="A29" s="192"/>
      <c r="B29" s="192"/>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row>
    <row r="30" spans="1:26" ht="12.75" customHeight="1">
      <c r="A30" s="192"/>
      <c r="B30" s="192"/>
      <c r="C30" s="192"/>
      <c r="D30" s="192"/>
      <c r="E30" s="192"/>
      <c r="F30" s="192"/>
      <c r="G30" s="192"/>
      <c r="H30" s="192"/>
      <c r="I30" s="192"/>
      <c r="J30" s="192"/>
      <c r="K30" s="192"/>
      <c r="L30" s="192"/>
      <c r="M30" s="192"/>
      <c r="N30" s="192"/>
      <c r="O30" s="192"/>
      <c r="P30" s="192"/>
      <c r="Q30" s="192"/>
      <c r="R30" s="192"/>
      <c r="S30" s="192"/>
      <c r="T30" s="192"/>
      <c r="U30" s="192"/>
      <c r="V30" s="192"/>
      <c r="W30" s="192"/>
      <c r="X30" s="192"/>
      <c r="Y30" s="192"/>
      <c r="Z30" s="192"/>
    </row>
    <row r="31" spans="1:26" ht="12.75" customHeight="1">
      <c r="A31" s="192"/>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row>
    <row r="32" spans="1:26" ht="12.75" customHeight="1">
      <c r="A32" s="192"/>
      <c r="B32" s="192"/>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row>
    <row r="33" spans="1:26" ht="12.75" customHeight="1">
      <c r="A33" s="192"/>
      <c r="B33" s="192"/>
      <c r="C33" s="192"/>
      <c r="D33" s="192"/>
      <c r="E33" s="192"/>
      <c r="F33" s="192"/>
      <c r="G33" s="192"/>
      <c r="H33" s="192"/>
      <c r="I33" s="192"/>
      <c r="J33" s="192"/>
      <c r="K33" s="192"/>
      <c r="L33" s="192"/>
      <c r="M33" s="192"/>
      <c r="N33" s="192"/>
      <c r="O33" s="192"/>
      <c r="P33" s="192"/>
      <c r="Q33" s="192"/>
      <c r="R33" s="192"/>
      <c r="S33" s="192"/>
      <c r="T33" s="192"/>
      <c r="U33" s="192"/>
      <c r="V33" s="192"/>
      <c r="W33" s="192"/>
      <c r="X33" s="192"/>
      <c r="Y33" s="192"/>
      <c r="Z33" s="192"/>
    </row>
    <row r="34" spans="1:26" ht="12.75" customHeight="1">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row>
    <row r="35" spans="1:26" ht="12.75" customHeight="1">
      <c r="A35" s="192"/>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row>
    <row r="36" spans="1:26" ht="12.75" customHeight="1">
      <c r="A36" s="192"/>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row>
    <row r="37" spans="1:26" ht="12.75" customHeight="1">
      <c r="A37" s="192"/>
      <c r="B37" s="19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row>
    <row r="38" spans="1:26" ht="12.75" customHeight="1">
      <c r="A38" s="192"/>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row>
    <row r="39" spans="1:26" ht="12.75" customHeight="1">
      <c r="A39" s="192"/>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2"/>
    </row>
    <row r="40" spans="1:26" ht="12.75" customHeight="1">
      <c r="A40" s="192"/>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row>
    <row r="41" spans="1:26" ht="12.75" customHeight="1">
      <c r="A41" s="192"/>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row>
    <row r="42" spans="1:26" ht="12.75" customHeight="1">
      <c r="A42" s="192"/>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row>
    <row r="43" spans="1:26" ht="12.75" customHeight="1">
      <c r="A43" s="192"/>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row>
    <row r="44" spans="1:26" ht="12.75" customHeight="1">
      <c r="A44" s="192"/>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row>
    <row r="45" spans="1:26" ht="12.75" customHeight="1">
      <c r="A45" s="192"/>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row>
    <row r="46" spans="1:26" ht="12.75" customHeight="1">
      <c r="A46" s="192"/>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row>
    <row r="47" spans="1:26" ht="12.75" customHeight="1">
      <c r="A47" s="192"/>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row>
    <row r="48" spans="1:26" ht="12.75" customHeight="1">
      <c r="A48" s="192"/>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row>
    <row r="49" spans="1:26" ht="12.75" customHeight="1">
      <c r="A49" s="192"/>
      <c r="B49" s="192"/>
      <c r="C49" s="192"/>
      <c r="D49" s="192"/>
      <c r="E49" s="192"/>
      <c r="F49" s="192"/>
      <c r="G49" s="192"/>
      <c r="H49" s="192"/>
      <c r="I49" s="192"/>
      <c r="J49" s="192"/>
      <c r="K49" s="192"/>
      <c r="L49" s="192"/>
      <c r="M49" s="192"/>
      <c r="N49" s="192"/>
      <c r="O49" s="192"/>
      <c r="P49" s="192"/>
      <c r="Q49" s="192"/>
      <c r="R49" s="192"/>
      <c r="S49" s="192"/>
      <c r="T49" s="192"/>
      <c r="U49" s="192"/>
      <c r="V49" s="192"/>
      <c r="W49" s="192"/>
      <c r="X49" s="192"/>
      <c r="Y49" s="192"/>
      <c r="Z49" s="192"/>
    </row>
    <row r="50" spans="1:26" ht="12.75" customHeight="1">
      <c r="A50" s="192"/>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row>
    <row r="51" spans="1:26" ht="12.75" customHeight="1">
      <c r="A51" s="192"/>
      <c r="B51" s="192"/>
      <c r="C51" s="192"/>
      <c r="D51" s="192"/>
      <c r="E51" s="192"/>
      <c r="F51" s="192"/>
      <c r="G51" s="192"/>
      <c r="H51" s="192"/>
      <c r="I51" s="192"/>
      <c r="J51" s="192"/>
      <c r="K51" s="192"/>
      <c r="L51" s="192"/>
      <c r="M51" s="192"/>
      <c r="N51" s="192"/>
      <c r="O51" s="192"/>
      <c r="P51" s="192"/>
      <c r="Q51" s="192"/>
      <c r="R51" s="192"/>
      <c r="S51" s="192"/>
      <c r="T51" s="192"/>
      <c r="U51" s="192"/>
      <c r="V51" s="192"/>
      <c r="W51" s="192"/>
      <c r="X51" s="192"/>
      <c r="Y51" s="192"/>
      <c r="Z51" s="192"/>
    </row>
    <row r="52" spans="1:26" ht="12.75" customHeight="1">
      <c r="A52" s="192"/>
      <c r="B52" s="192"/>
      <c r="C52" s="192"/>
      <c r="D52" s="192"/>
      <c r="E52" s="192"/>
      <c r="F52" s="192"/>
      <c r="G52" s="192"/>
      <c r="H52" s="192"/>
      <c r="I52" s="192"/>
      <c r="J52" s="192"/>
      <c r="K52" s="192"/>
      <c r="L52" s="192"/>
      <c r="M52" s="192"/>
      <c r="N52" s="192"/>
      <c r="O52" s="192"/>
      <c r="P52" s="192"/>
      <c r="Q52" s="192"/>
      <c r="R52" s="192"/>
      <c r="S52" s="192"/>
      <c r="T52" s="192"/>
      <c r="U52" s="192"/>
      <c r="V52" s="192"/>
      <c r="W52" s="192"/>
      <c r="X52" s="192"/>
      <c r="Y52" s="192"/>
      <c r="Z52" s="192"/>
    </row>
    <row r="53" spans="1:26" ht="12.75" customHeight="1">
      <c r="A53" s="192"/>
      <c r="B53" s="192"/>
      <c r="C53" s="192"/>
      <c r="D53" s="192"/>
      <c r="E53" s="192"/>
      <c r="F53" s="192"/>
      <c r="G53" s="192"/>
      <c r="H53" s="192"/>
      <c r="I53" s="192"/>
      <c r="J53" s="192"/>
      <c r="K53" s="192"/>
      <c r="L53" s="192"/>
      <c r="M53" s="192"/>
      <c r="N53" s="192"/>
      <c r="O53" s="192"/>
      <c r="P53" s="192"/>
      <c r="Q53" s="192"/>
      <c r="R53" s="192"/>
      <c r="S53" s="192"/>
      <c r="T53" s="192"/>
      <c r="U53" s="192"/>
      <c r="V53" s="192"/>
      <c r="W53" s="192"/>
      <c r="X53" s="192"/>
      <c r="Y53" s="192"/>
      <c r="Z53" s="192"/>
    </row>
    <row r="54" spans="1:26" ht="12.75" customHeight="1">
      <c r="A54" s="192"/>
      <c r="B54" s="192"/>
      <c r="C54" s="192"/>
      <c r="D54" s="192"/>
      <c r="E54" s="192"/>
      <c r="F54" s="192"/>
      <c r="G54" s="192"/>
      <c r="H54" s="192"/>
      <c r="I54" s="192"/>
      <c r="J54" s="192"/>
      <c r="K54" s="192"/>
      <c r="L54" s="192"/>
      <c r="M54" s="192"/>
      <c r="N54" s="192"/>
      <c r="O54" s="192"/>
      <c r="P54" s="192"/>
      <c r="Q54" s="192"/>
      <c r="R54" s="192"/>
      <c r="S54" s="192"/>
      <c r="T54" s="192"/>
      <c r="U54" s="192"/>
      <c r="V54" s="192"/>
      <c r="W54" s="192"/>
      <c r="X54" s="192"/>
      <c r="Y54" s="192"/>
      <c r="Z54" s="192"/>
    </row>
    <row r="55" spans="1:26" ht="12.75" customHeight="1">
      <c r="A55" s="192"/>
      <c r="B55" s="192"/>
      <c r="C55" s="192"/>
      <c r="D55" s="192"/>
      <c r="E55" s="192"/>
      <c r="F55" s="192"/>
      <c r="G55" s="192"/>
      <c r="H55" s="192"/>
      <c r="I55" s="192"/>
      <c r="J55" s="192"/>
      <c r="K55" s="192"/>
      <c r="L55" s="192"/>
      <c r="M55" s="192"/>
      <c r="N55" s="192"/>
      <c r="O55" s="192"/>
      <c r="P55" s="192"/>
      <c r="Q55" s="192"/>
      <c r="R55" s="192"/>
      <c r="S55" s="192"/>
      <c r="T55" s="192"/>
      <c r="U55" s="192"/>
      <c r="V55" s="192"/>
      <c r="W55" s="192"/>
      <c r="X55" s="192"/>
      <c r="Y55" s="192"/>
      <c r="Z55" s="192"/>
    </row>
    <row r="56" spans="1:26" ht="12.75" customHeight="1">
      <c r="A56" s="192"/>
      <c r="B56" s="192"/>
      <c r="C56" s="192"/>
      <c r="D56" s="192"/>
      <c r="E56" s="192"/>
      <c r="F56" s="192"/>
      <c r="G56" s="192"/>
      <c r="H56" s="192"/>
      <c r="I56" s="192"/>
      <c r="J56" s="192"/>
      <c r="K56" s="192"/>
      <c r="L56" s="192"/>
      <c r="M56" s="192"/>
      <c r="N56" s="192"/>
      <c r="O56" s="192"/>
      <c r="P56" s="192"/>
      <c r="Q56" s="192"/>
      <c r="R56" s="192"/>
      <c r="S56" s="192"/>
      <c r="T56" s="192"/>
      <c r="U56" s="192"/>
      <c r="V56" s="192"/>
      <c r="W56" s="192"/>
      <c r="X56" s="192"/>
      <c r="Y56" s="192"/>
      <c r="Z56" s="192"/>
    </row>
    <row r="57" spans="1:26" ht="12.75" customHeight="1">
      <c r="A57" s="192"/>
      <c r="B57" s="192"/>
      <c r="C57" s="192"/>
      <c r="D57" s="192"/>
      <c r="E57" s="192"/>
      <c r="F57" s="192"/>
      <c r="G57" s="192"/>
      <c r="H57" s="192"/>
      <c r="I57" s="192"/>
      <c r="J57" s="192"/>
      <c r="K57" s="192"/>
      <c r="L57" s="192"/>
      <c r="M57" s="192"/>
      <c r="N57" s="192"/>
      <c r="O57" s="192"/>
      <c r="P57" s="192"/>
      <c r="Q57" s="192"/>
      <c r="R57" s="192"/>
      <c r="S57" s="192"/>
      <c r="T57" s="192"/>
      <c r="U57" s="192"/>
      <c r="V57" s="192"/>
      <c r="W57" s="192"/>
      <c r="X57" s="192"/>
      <c r="Y57" s="192"/>
      <c r="Z57" s="192"/>
    </row>
    <row r="58" spans="1:26" ht="12.75" customHeight="1">
      <c r="A58" s="192"/>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row>
    <row r="59" spans="1:26" ht="12.75" customHeight="1">
      <c r="A59" s="192"/>
      <c r="B59" s="192"/>
      <c r="C59" s="192"/>
      <c r="D59" s="192"/>
      <c r="E59" s="192"/>
      <c r="F59" s="192"/>
      <c r="G59" s="192"/>
      <c r="H59" s="192"/>
      <c r="I59" s="192"/>
      <c r="J59" s="192"/>
      <c r="K59" s="192"/>
      <c r="L59" s="192"/>
      <c r="M59" s="192"/>
      <c r="N59" s="192"/>
      <c r="O59" s="192"/>
      <c r="P59" s="192"/>
      <c r="Q59" s="192"/>
      <c r="R59" s="192"/>
      <c r="S59" s="192"/>
      <c r="T59" s="192"/>
      <c r="U59" s="192"/>
      <c r="V59" s="192"/>
      <c r="W59" s="192"/>
      <c r="X59" s="192"/>
      <c r="Y59" s="192"/>
      <c r="Z59" s="192"/>
    </row>
    <row r="60" spans="1:26" ht="12.75" customHeight="1">
      <c r="A60" s="192"/>
      <c r="B60" s="192"/>
      <c r="C60" s="192"/>
      <c r="D60" s="192"/>
      <c r="E60" s="192"/>
      <c r="F60" s="192"/>
      <c r="G60" s="192"/>
      <c r="H60" s="192"/>
      <c r="I60" s="192"/>
      <c r="J60" s="192"/>
      <c r="K60" s="192"/>
      <c r="L60" s="192"/>
      <c r="M60" s="192"/>
      <c r="N60" s="192"/>
      <c r="O60" s="192"/>
      <c r="P60" s="192"/>
      <c r="Q60" s="192"/>
      <c r="R60" s="192"/>
      <c r="S60" s="192"/>
      <c r="T60" s="192"/>
      <c r="U60" s="192"/>
      <c r="V60" s="192"/>
      <c r="W60" s="192"/>
      <c r="X60" s="192"/>
      <c r="Y60" s="192"/>
      <c r="Z60" s="192"/>
    </row>
    <row r="61" spans="1:26" ht="12.75" customHeight="1">
      <c r="A61" s="192"/>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row>
    <row r="62" spans="1:26" ht="12.75" customHeight="1">
      <c r="A62" s="192"/>
      <c r="B62" s="192"/>
      <c r="C62" s="192"/>
      <c r="D62" s="192"/>
      <c r="E62" s="192"/>
      <c r="F62" s="192"/>
      <c r="G62" s="192"/>
      <c r="H62" s="192"/>
      <c r="I62" s="192"/>
      <c r="J62" s="192"/>
      <c r="K62" s="192"/>
      <c r="L62" s="192"/>
      <c r="M62" s="192"/>
      <c r="N62" s="192"/>
      <c r="O62" s="192"/>
      <c r="P62" s="192"/>
      <c r="Q62" s="192"/>
      <c r="R62" s="192"/>
      <c r="S62" s="192"/>
      <c r="T62" s="192"/>
      <c r="U62" s="192"/>
      <c r="V62" s="192"/>
      <c r="W62" s="192"/>
      <c r="X62" s="192"/>
      <c r="Y62" s="192"/>
      <c r="Z62" s="192"/>
    </row>
    <row r="63" spans="1:26" ht="12.75" customHeight="1">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row>
    <row r="64" spans="1:26" ht="12.75" customHeight="1">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row>
    <row r="65" spans="1:26" ht="12.75" customHeight="1">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row>
    <row r="66" spans="1:26" ht="12.75" customHeight="1">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row>
    <row r="67" spans="1:26" ht="12.75" customHeight="1">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row>
    <row r="68" spans="1:26" ht="12.75" customHeight="1">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row>
    <row r="69" spans="1:26" ht="12.75" customHeight="1">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row>
    <row r="70" spans="1:26" ht="12.75" customHeight="1">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row>
    <row r="71" spans="1:26" ht="12.75" customHeight="1">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row>
    <row r="72" spans="1:26" ht="12.75" customHeight="1">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row>
    <row r="73" spans="1:26" ht="12.75" customHeight="1">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row>
    <row r="74" spans="1:26" ht="12.75" customHeight="1">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row>
    <row r="75" spans="1:26" ht="12.75" customHeight="1">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row>
    <row r="76" spans="1:26" ht="12.75" customHeight="1">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row>
    <row r="77" spans="1:26" ht="12.75" customHeight="1">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row>
    <row r="78" spans="1:26" ht="12.75" customHeight="1">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row>
    <row r="79" spans="1:26" ht="12.75" customHeight="1">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row>
    <row r="80" spans="1:26" ht="12.75" customHeight="1">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row>
    <row r="81" spans="1:26" ht="12.75" customHeight="1">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row>
    <row r="82" spans="1:26" ht="12.75" customHeight="1">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row>
    <row r="83" spans="1:26" ht="12.75" customHeight="1">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row>
    <row r="84" spans="1:26" ht="12.75" customHeight="1">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row>
    <row r="85" spans="1:26" ht="12.75" customHeight="1">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row>
    <row r="86" spans="1:26" ht="12.75" customHeight="1">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row>
    <row r="87" spans="1:26" ht="12.75" customHeight="1">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row>
    <row r="88" spans="1:26" ht="12.75" customHeight="1">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row>
    <row r="89" spans="1:26" ht="12.75" customHeight="1">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row>
    <row r="90" spans="1:26" ht="12.75" customHeight="1">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row>
    <row r="91" spans="1:26" ht="12.75" customHeight="1">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row>
    <row r="92" spans="1:26" ht="12.75" customHeight="1">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row>
    <row r="93" spans="1:26" ht="12.75" customHeight="1">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row>
    <row r="94" spans="1:26" ht="12.75" customHeight="1">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row>
    <row r="95" spans="1:26" ht="12.75" customHeight="1">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row>
    <row r="96" spans="1:26" ht="12.75" customHeight="1">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row>
    <row r="97" spans="1:26" ht="12.75" customHeight="1">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row>
    <row r="98" spans="1:26" ht="12.75" customHeight="1">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row>
    <row r="99" spans="1:26" ht="12.75" customHeight="1">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row>
    <row r="100" spans="1:26" ht="12.75" customHeight="1">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row>
    <row r="101" spans="1:26" ht="12.75" customHeight="1">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row>
    <row r="102" spans="1:26" ht="12.75" customHeight="1">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row>
    <row r="103" spans="1:26" ht="12.75" customHeight="1">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row>
    <row r="104" spans="1:26" ht="12.75" customHeight="1">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row>
    <row r="105" spans="1:26" ht="12.75" customHeight="1">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row>
    <row r="106" spans="1:26" ht="12.75" customHeight="1">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row>
    <row r="107" spans="1:26" ht="12.75" customHeight="1">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row>
    <row r="108" spans="1:26" ht="12.75" customHeight="1">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row>
    <row r="109" spans="1:26" ht="12.75" customHeight="1">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row>
    <row r="110" spans="1:26" ht="12.75" customHeight="1">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row>
    <row r="111" spans="1:26" ht="12.75" customHeight="1">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row>
    <row r="112" spans="1:26" ht="12.75" customHeight="1">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row>
    <row r="113" spans="1:26" ht="12.75" customHeight="1">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row>
    <row r="114" spans="1:26" ht="12.75" customHeight="1">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row>
    <row r="115" spans="1:26" ht="12.75" customHeight="1">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row>
    <row r="116" spans="1:26" ht="12.75" customHeight="1">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row>
    <row r="117" spans="1:26" ht="12.75" customHeight="1">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row>
    <row r="118" spans="1:26" ht="12.75" customHeight="1">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row>
    <row r="119" spans="1:26" ht="12.75" customHeight="1">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row>
    <row r="120" spans="1:26" ht="12.75" customHeight="1">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row>
    <row r="121" spans="1:26" ht="12.75" customHeight="1">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row>
    <row r="122" spans="1:26" ht="12.75" customHeight="1">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row>
    <row r="123" spans="1:26" ht="12.75" customHeight="1">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row>
    <row r="124" spans="1:26" ht="12.75" customHeight="1">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row>
    <row r="125" spans="1:26" ht="12.75" customHeight="1">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row>
    <row r="126" spans="1:26" ht="12.75" customHeight="1">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row>
    <row r="127" spans="1:26" ht="12.75" customHeight="1">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row>
    <row r="128" spans="1:26" ht="12.75" customHeight="1">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row>
    <row r="129" spans="1:26" ht="12.75" customHeight="1">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row>
    <row r="130" spans="1:26" ht="12.75" customHeight="1">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row>
    <row r="131" spans="1:26" ht="12.75" customHeight="1">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row>
    <row r="132" spans="1:26" ht="12.75" customHeight="1">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row>
    <row r="133" spans="1:26" ht="12.75" customHeight="1">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row>
    <row r="134" spans="1:26" ht="12.75" customHeight="1">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row>
    <row r="135" spans="1:26" ht="12.75" customHeight="1">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row>
    <row r="136" spans="1:26" ht="12.75" customHeight="1">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row>
    <row r="137" spans="1:26" ht="12.75" customHeight="1">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row>
    <row r="138" spans="1:26" ht="12.75" customHeight="1">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row>
    <row r="139" spans="1:26" ht="12.75" customHeight="1">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row>
    <row r="140" spans="1:26" ht="12.75" customHeight="1">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row>
    <row r="141" spans="1:26" ht="12.75" customHeight="1">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row>
    <row r="142" spans="1:26" ht="12.75" customHeight="1">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row>
    <row r="143" spans="1:26" ht="12.75" customHeight="1">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row>
    <row r="144" spans="1:26" ht="12.75" customHeight="1">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row>
    <row r="145" spans="1:26" ht="12.75" customHeight="1">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row>
    <row r="146" spans="1:26" ht="12.75" customHeight="1">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row>
    <row r="147" spans="1:26" ht="12.75" customHeight="1">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row>
    <row r="148" spans="1:26" ht="12.75" customHeight="1">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row>
    <row r="149" spans="1:26" ht="12.75" customHeight="1">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row>
    <row r="150" spans="1:26" ht="12.75" customHeight="1">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row>
    <row r="151" spans="1:26" ht="12.75" customHeight="1">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row>
    <row r="152" spans="1:26" ht="12.75" customHeight="1">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row>
    <row r="153" spans="1:26" ht="12.75" customHeight="1">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row>
    <row r="154" spans="1:26" ht="12.75" customHeight="1">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row>
    <row r="155" spans="1:26" ht="12.75" customHeight="1">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row>
    <row r="156" spans="1:26" ht="12.75" customHeight="1">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row>
    <row r="157" spans="1:26" ht="12.75" customHeight="1">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row>
    <row r="158" spans="1:26" ht="12.75" customHeight="1">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row>
    <row r="159" spans="1:26" ht="12.75" customHeight="1">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row>
    <row r="160" spans="1:26" ht="12.75" customHeight="1">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row>
    <row r="161" spans="1:26" ht="12.75" customHeight="1">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row>
    <row r="162" spans="1:26" ht="12.75" customHeight="1">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row>
    <row r="163" spans="1:26" ht="12.75" customHeight="1">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row>
    <row r="164" spans="1:26" ht="12.75" customHeight="1">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row>
    <row r="165" spans="1:26" ht="12.75" customHeight="1">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row>
    <row r="166" spans="1:26" ht="12.75" customHeight="1">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row>
    <row r="167" spans="1:26" ht="12.75" customHeight="1">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row>
    <row r="168" spans="1:26" ht="12.75" customHeight="1">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row>
    <row r="169" spans="1:26" ht="12.75" customHeight="1">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row>
    <row r="170" spans="1:26" ht="12.75" customHeight="1">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row>
    <row r="171" spans="1:26" ht="12.75" customHeight="1">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row>
    <row r="172" spans="1:26" ht="12.75" customHeight="1">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row>
    <row r="173" spans="1:26" ht="12.75" customHeight="1">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row>
    <row r="174" spans="1:26" ht="12.75" customHeight="1">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row>
    <row r="175" spans="1:26" ht="12.75" customHeight="1">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row>
    <row r="176" spans="1:26" ht="12.75" customHeight="1">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row>
    <row r="177" spans="1:26" ht="12.75" customHeight="1">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row>
    <row r="178" spans="1:26" ht="12.75" customHeight="1">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row>
    <row r="179" spans="1:26" ht="12.75" customHeight="1">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row>
    <row r="180" spans="1:26" ht="12.75" customHeight="1">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row>
    <row r="181" spans="1:26" ht="12.75" customHeight="1">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row>
    <row r="182" spans="1:26" ht="12.75" customHeight="1">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row>
    <row r="183" spans="1:26" ht="12.75" customHeight="1">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row>
    <row r="184" spans="1:26" ht="12.75" customHeight="1">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row>
    <row r="185" spans="1:26" ht="12.75" customHeight="1">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row>
    <row r="186" spans="1:26" ht="12.75" customHeight="1">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row>
    <row r="187" spans="1:26" ht="12.75" customHeight="1">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row>
    <row r="188" spans="1:26" ht="12.75" customHeight="1">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row>
    <row r="189" spans="1:26" ht="12.75" customHeight="1">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row>
    <row r="190" spans="1:26" ht="12.75" customHeight="1">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row>
    <row r="191" spans="1:26" ht="12.75" customHeight="1">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row>
    <row r="192" spans="1:26" ht="12.75" customHeight="1">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row>
    <row r="193" spans="1:26" ht="12.75" customHeight="1">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row>
    <row r="194" spans="1:26" ht="12.75" customHeight="1">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row>
    <row r="195" spans="1:26" ht="12.75" customHeight="1">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row>
    <row r="196" spans="1:26" ht="12.75" customHeight="1">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row>
    <row r="197" spans="1:26" ht="12.75" customHeight="1">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row>
    <row r="198" spans="1:26" ht="12.75" customHeight="1">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row>
    <row r="199" spans="1:26" ht="12.75" customHeight="1">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row>
    <row r="200" spans="1:26" ht="12.75" customHeight="1">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row>
    <row r="201" spans="1:26" ht="12.75" customHeight="1">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row>
    <row r="202" spans="1:26" ht="12.75" customHeight="1">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row>
    <row r="203" spans="1:26" ht="12.75" customHeight="1">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row>
    <row r="204" spans="1:26" ht="12.75" customHeight="1">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row>
    <row r="205" spans="1:26" ht="12.75" customHeight="1">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row>
    <row r="206" spans="1:26" ht="12.75" customHeight="1">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row>
    <row r="207" spans="1:26" ht="12.75" customHeight="1">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row>
    <row r="208" spans="1:26" ht="12.75" customHeight="1">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row>
    <row r="209" spans="1:26" ht="12.75" customHeight="1">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row>
    <row r="210" spans="1:26" ht="12.75" customHeight="1">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row>
    <row r="211" spans="1:26" ht="12.75" customHeight="1">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row>
    <row r="212" spans="1:26" ht="12.75" customHeight="1">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row>
    <row r="213" spans="1:26" ht="12.75" customHeight="1">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row>
    <row r="214" spans="1:26" ht="12.75" customHeight="1">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row>
    <row r="215" spans="1:26" ht="12.75" customHeight="1">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row>
    <row r="216" spans="1:26" ht="12.75" customHeight="1">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row>
    <row r="217" spans="1:26" ht="12.75" customHeight="1">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row>
    <row r="218" spans="1:26" ht="12.75" customHeight="1">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row>
    <row r="219" spans="1:26" ht="12.75" customHeight="1">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row>
    <row r="220" spans="1:26" ht="12.75" customHeight="1">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row>
    <row r="221" spans="1:26" ht="12.75" customHeight="1">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row>
    <row r="222" spans="1:26" ht="12.75" customHeight="1">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row>
    <row r="223" spans="1:26" ht="12.75" customHeight="1">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row>
    <row r="224" spans="1:26" ht="12.75" customHeight="1">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row>
    <row r="225" spans="1:26" ht="12.75" customHeight="1">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row>
    <row r="226" spans="1:26" ht="12.75" customHeight="1">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row>
    <row r="227" spans="1:26" ht="12.75" customHeight="1">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row>
    <row r="228" spans="1:26" ht="12.75" customHeight="1">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row>
    <row r="229" spans="1:26" ht="12.75" customHeight="1">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row>
    <row r="230" spans="1:26" ht="12.75" customHeight="1">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row>
    <row r="231" spans="1:26" ht="12.75" customHeight="1">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row>
    <row r="232" spans="1:26" ht="12.75" customHeight="1">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row>
    <row r="233" spans="1:26" ht="12.75" customHeight="1">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row>
    <row r="234" spans="1:26" ht="12.75" customHeight="1">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row>
    <row r="235" spans="1:26" ht="12.75" customHeight="1">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row>
    <row r="236" spans="1:26" ht="12.75" customHeight="1">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row>
    <row r="237" spans="1:26" ht="12.75" customHeight="1">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row>
    <row r="238" spans="1:26" ht="12.75" customHeight="1">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row>
    <row r="239" spans="1:26" ht="12.75" customHeight="1">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row>
    <row r="240" spans="1:26" ht="12.75" customHeight="1">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row>
    <row r="241" spans="1:26" ht="12.75" customHeight="1">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row>
    <row r="242" spans="1:26" ht="12.75" customHeight="1">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row>
    <row r="243" spans="1:26" ht="12.75" customHeight="1">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row>
    <row r="244" spans="1:26" ht="12.75" customHeight="1">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row>
    <row r="245" spans="1:26" ht="12.75" customHeight="1">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row>
    <row r="246" spans="1:26" ht="12.75" customHeight="1">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row>
    <row r="247" spans="1:26" ht="12.75" customHeight="1">
      <c r="A247" s="192"/>
      <c r="B247" s="192"/>
      <c r="C247" s="192"/>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row>
    <row r="248" spans="1:26" ht="12.75" customHeight="1">
      <c r="A248" s="192"/>
      <c r="B248" s="192"/>
      <c r="C248" s="192"/>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row>
    <row r="249" spans="1:26" ht="12.75" customHeight="1">
      <c r="A249" s="192"/>
      <c r="B249" s="192"/>
      <c r="C249" s="192"/>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row>
    <row r="250" spans="1:26" ht="12.75" customHeight="1">
      <c r="A250" s="192"/>
      <c r="B250" s="192"/>
      <c r="C250" s="192"/>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row>
    <row r="251" spans="1:26" ht="12.75" customHeight="1">
      <c r="A251" s="192"/>
      <c r="B251" s="192"/>
      <c r="C251" s="192"/>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row>
    <row r="252" spans="1:26" ht="12.75" customHeight="1">
      <c r="A252" s="192"/>
      <c r="B252" s="192"/>
      <c r="C252" s="192"/>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row>
    <row r="253" spans="1:26" ht="12.75" customHeight="1">
      <c r="A253" s="192"/>
      <c r="B253" s="192"/>
      <c r="C253" s="192"/>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row>
    <row r="254" spans="1:26" ht="12.75" customHeight="1">
      <c r="A254" s="192"/>
      <c r="B254" s="192"/>
      <c r="C254" s="192"/>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row>
    <row r="255" spans="1:26" ht="12.75" customHeight="1">
      <c r="A255" s="192"/>
      <c r="B255" s="192"/>
      <c r="C255" s="192"/>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row>
    <row r="256" spans="1:26" ht="12.75" customHeight="1">
      <c r="A256" s="192"/>
      <c r="B256" s="192"/>
      <c r="C256" s="192"/>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row>
    <row r="257" spans="1:26" ht="12.75" customHeight="1">
      <c r="A257" s="192"/>
      <c r="B257" s="192"/>
      <c r="C257" s="192"/>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row>
    <row r="258" spans="1:26" ht="12.75" customHeight="1">
      <c r="A258" s="192"/>
      <c r="B258" s="192"/>
      <c r="C258" s="192"/>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row>
    <row r="259" spans="1:26" ht="12.75" customHeight="1">
      <c r="A259" s="192"/>
      <c r="B259" s="192"/>
      <c r="C259" s="192"/>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row>
    <row r="260" spans="1:26" ht="12.75" customHeight="1">
      <c r="A260" s="192"/>
      <c r="B260" s="192"/>
      <c r="C260" s="192"/>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row>
    <row r="261" spans="1:26" ht="12.75" customHeight="1">
      <c r="A261" s="192"/>
      <c r="B261" s="192"/>
      <c r="C261" s="192"/>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row>
    <row r="262" spans="1:26" ht="12.75" customHeight="1">
      <c r="A262" s="192"/>
      <c r="B262" s="192"/>
      <c r="C262" s="192"/>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row>
    <row r="263" spans="1:26" ht="12.75" customHeight="1">
      <c r="A263" s="192"/>
      <c r="B263" s="192"/>
      <c r="C263" s="192"/>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row>
    <row r="264" spans="1:26" ht="12.75" customHeight="1">
      <c r="A264" s="192"/>
      <c r="B264" s="192"/>
      <c r="C264" s="192"/>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row>
    <row r="265" spans="1:26" ht="12.75" customHeight="1">
      <c r="A265" s="192"/>
      <c r="B265" s="192"/>
      <c r="C265" s="192"/>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row>
    <row r="266" spans="1:26" ht="12.75" customHeight="1">
      <c r="A266" s="192"/>
      <c r="B266" s="192"/>
      <c r="C266" s="192"/>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row>
    <row r="267" spans="1:26" ht="12.75" customHeight="1">
      <c r="A267" s="192"/>
      <c r="B267" s="192"/>
      <c r="C267" s="192"/>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row>
    <row r="268" spans="1:26" ht="12.75" customHeight="1">
      <c r="A268" s="192"/>
      <c r="B268" s="192"/>
      <c r="C268" s="192"/>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row>
    <row r="269" spans="1:26" ht="12.75" customHeight="1">
      <c r="A269" s="192"/>
      <c r="B269" s="192"/>
      <c r="C269" s="192"/>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row>
    <row r="270" spans="1:26" ht="12.75" customHeight="1">
      <c r="A270" s="192"/>
      <c r="B270" s="192"/>
      <c r="C270" s="192"/>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row>
    <row r="271" spans="1:26" ht="12.75" customHeight="1">
      <c r="A271" s="192"/>
      <c r="B271" s="192"/>
      <c r="C271" s="192"/>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row>
    <row r="272" spans="1:26" ht="12.75" customHeight="1">
      <c r="A272" s="192"/>
      <c r="B272" s="192"/>
      <c r="C272" s="192"/>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row>
    <row r="273" spans="1:26" ht="12.75" customHeight="1">
      <c r="A273" s="192"/>
      <c r="B273" s="192"/>
      <c r="C273" s="192"/>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row>
    <row r="274" spans="1:26" ht="12.75" customHeight="1">
      <c r="A274" s="192"/>
      <c r="B274" s="192"/>
      <c r="C274" s="192"/>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row>
    <row r="275" spans="1:26" ht="12.75" customHeight="1">
      <c r="A275" s="192"/>
      <c r="B275" s="192"/>
      <c r="C275" s="192"/>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row>
    <row r="276" spans="1:26" ht="12.75" customHeight="1">
      <c r="A276" s="192"/>
      <c r="B276" s="192"/>
      <c r="C276" s="192"/>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row>
    <row r="277" spans="1:26" ht="12.75" customHeight="1">
      <c r="A277" s="192"/>
      <c r="B277" s="192"/>
      <c r="C277" s="192"/>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row>
    <row r="278" spans="1:26" ht="12.75" customHeight="1">
      <c r="A278" s="192"/>
      <c r="B278" s="192"/>
      <c r="C278" s="192"/>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row>
    <row r="279" spans="1:26" ht="12.75" customHeight="1">
      <c r="A279" s="192"/>
      <c r="B279" s="192"/>
      <c r="C279" s="192"/>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row>
    <row r="280" spans="1:26" ht="12.75" customHeight="1">
      <c r="A280" s="192"/>
      <c r="B280" s="192"/>
      <c r="C280" s="192"/>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row>
    <row r="281" spans="1:26" ht="12.75" customHeight="1">
      <c r="A281" s="192"/>
      <c r="B281" s="192"/>
      <c r="C281" s="192"/>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row>
    <row r="282" spans="1:26" ht="12.75" customHeight="1">
      <c r="A282" s="192"/>
      <c r="B282" s="192"/>
      <c r="C282" s="192"/>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row>
    <row r="283" spans="1:26" ht="12.75" customHeight="1">
      <c r="A283" s="192"/>
      <c r="B283" s="192"/>
      <c r="C283" s="192"/>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row>
    <row r="284" spans="1:26" ht="12.75" customHeight="1">
      <c r="A284" s="192"/>
      <c r="B284" s="192"/>
      <c r="C284" s="192"/>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row>
    <row r="285" spans="1:26" ht="12.75" customHeight="1">
      <c r="A285" s="192"/>
      <c r="B285" s="192"/>
      <c r="C285" s="192"/>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row>
    <row r="286" spans="1:26" ht="12.75" customHeight="1">
      <c r="A286" s="192"/>
      <c r="B286" s="192"/>
      <c r="C286" s="192"/>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row>
    <row r="287" spans="1:26" ht="12.75" customHeight="1">
      <c r="A287" s="192"/>
      <c r="B287" s="192"/>
      <c r="C287" s="192"/>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row>
    <row r="288" spans="1:26" ht="12.75" customHeight="1">
      <c r="A288" s="192"/>
      <c r="B288" s="192"/>
      <c r="C288" s="192"/>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row>
    <row r="289" spans="1:26" ht="12.75" customHeight="1">
      <c r="A289" s="192"/>
      <c r="B289" s="192"/>
      <c r="C289" s="192"/>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row>
    <row r="290" spans="1:26" ht="12.75" customHeight="1">
      <c r="A290" s="192"/>
      <c r="B290" s="192"/>
      <c r="C290" s="192"/>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row>
    <row r="291" spans="1:26" ht="12.75" customHeight="1">
      <c r="A291" s="192"/>
      <c r="B291" s="192"/>
      <c r="C291" s="192"/>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row>
    <row r="292" spans="1:26" ht="12.75" customHeight="1">
      <c r="A292" s="192"/>
      <c r="B292" s="192"/>
      <c r="C292" s="192"/>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row>
    <row r="293" spans="1:26" ht="12.75" customHeight="1">
      <c r="A293" s="192"/>
      <c r="B293" s="192"/>
      <c r="C293" s="192"/>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row>
    <row r="294" spans="1:26" ht="12.75" customHeight="1">
      <c r="A294" s="192"/>
      <c r="B294" s="192"/>
      <c r="C294" s="192"/>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row>
    <row r="295" spans="1:26" ht="12.75" customHeight="1">
      <c r="A295" s="192"/>
      <c r="B295" s="192"/>
      <c r="C295" s="192"/>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row>
    <row r="296" spans="1:26" ht="12.75" customHeight="1">
      <c r="A296" s="192"/>
      <c r="B296" s="192"/>
      <c r="C296" s="192"/>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row>
    <row r="297" spans="1:26" ht="12.75" customHeight="1">
      <c r="A297" s="192"/>
      <c r="B297" s="192"/>
      <c r="C297" s="192"/>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row>
    <row r="298" spans="1:26" ht="12.75" customHeight="1">
      <c r="A298" s="192"/>
      <c r="B298" s="192"/>
      <c r="C298" s="192"/>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row>
    <row r="299" spans="1:26" ht="12.75" customHeight="1">
      <c r="A299" s="192"/>
      <c r="B299" s="192"/>
      <c r="C299" s="192"/>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row>
    <row r="300" spans="1:26" ht="12.75" customHeight="1">
      <c r="A300" s="192"/>
      <c r="B300" s="192"/>
      <c r="C300" s="192"/>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row>
    <row r="301" spans="1:26" ht="12.75" customHeight="1">
      <c r="A301" s="192"/>
      <c r="B301" s="192"/>
      <c r="C301" s="192"/>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row>
    <row r="302" spans="1:26" ht="12.75" customHeight="1">
      <c r="A302" s="192"/>
      <c r="B302" s="192"/>
      <c r="C302" s="192"/>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row>
    <row r="303" spans="1:26" ht="12.75" customHeight="1">
      <c r="A303" s="192"/>
      <c r="B303" s="192"/>
      <c r="C303" s="192"/>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row>
    <row r="304" spans="1:26" ht="12.75" customHeight="1">
      <c r="A304" s="192"/>
      <c r="B304" s="192"/>
      <c r="C304" s="192"/>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row>
    <row r="305" spans="1:26" ht="12.75" customHeight="1">
      <c r="A305" s="192"/>
      <c r="B305" s="192"/>
      <c r="C305" s="192"/>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row>
    <row r="306" spans="1:26" ht="12.75" customHeight="1">
      <c r="A306" s="192"/>
      <c r="B306" s="192"/>
      <c r="C306" s="192"/>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row>
    <row r="307" spans="1:26" ht="12.75" customHeight="1">
      <c r="A307" s="192"/>
      <c r="B307" s="192"/>
      <c r="C307" s="192"/>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row>
    <row r="308" spans="1:26" ht="12.75" customHeight="1">
      <c r="A308" s="192"/>
      <c r="B308" s="192"/>
      <c r="C308" s="192"/>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row>
    <row r="309" spans="1:26" ht="12.75" customHeight="1">
      <c r="A309" s="192"/>
      <c r="B309" s="192"/>
      <c r="C309" s="192"/>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row>
    <row r="310" spans="1:26" ht="12.75" customHeight="1">
      <c r="A310" s="192"/>
      <c r="B310" s="192"/>
      <c r="C310" s="192"/>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row>
    <row r="311" spans="1:26" ht="12.75" customHeight="1">
      <c r="A311" s="192"/>
      <c r="B311" s="192"/>
      <c r="C311" s="192"/>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row>
    <row r="312" spans="1:26" ht="12.75" customHeight="1">
      <c r="A312" s="192"/>
      <c r="B312" s="192"/>
      <c r="C312" s="192"/>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row>
    <row r="313" spans="1:26" ht="12.75" customHeight="1">
      <c r="A313" s="192"/>
      <c r="B313" s="192"/>
      <c r="C313" s="192"/>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row>
    <row r="314" spans="1:26" ht="12.75" customHeight="1">
      <c r="A314" s="192"/>
      <c r="B314" s="192"/>
      <c r="C314" s="192"/>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row>
    <row r="315" spans="1:26" ht="12.75" customHeight="1">
      <c r="A315" s="192"/>
      <c r="B315" s="192"/>
      <c r="C315" s="192"/>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row>
    <row r="316" spans="1:26" ht="12.75" customHeight="1">
      <c r="A316" s="192"/>
      <c r="B316" s="192"/>
      <c r="C316" s="192"/>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row>
    <row r="317" spans="1:26" ht="12.75" customHeight="1">
      <c r="A317" s="192"/>
      <c r="B317" s="192"/>
      <c r="C317" s="192"/>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row>
    <row r="318" spans="1:26" ht="12.75" customHeight="1">
      <c r="A318" s="192"/>
      <c r="B318" s="192"/>
      <c r="C318" s="192"/>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row>
    <row r="319" spans="1:26" ht="12.75" customHeight="1">
      <c r="A319" s="192"/>
      <c r="B319" s="192"/>
      <c r="C319" s="192"/>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row>
    <row r="320" spans="1:26" ht="12.75" customHeight="1">
      <c r="A320" s="192"/>
      <c r="B320" s="192"/>
      <c r="C320" s="192"/>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row>
    <row r="321" spans="1:26" ht="12.75" customHeight="1">
      <c r="A321" s="192"/>
      <c r="B321" s="192"/>
      <c r="C321" s="192"/>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row>
    <row r="322" spans="1:26" ht="12.75" customHeight="1">
      <c r="A322" s="192"/>
      <c r="B322" s="192"/>
      <c r="C322" s="192"/>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row>
    <row r="323" spans="1:26" ht="12.75" customHeight="1">
      <c r="A323" s="192"/>
      <c r="B323" s="192"/>
      <c r="C323" s="192"/>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row>
    <row r="324" spans="1:26" ht="12.75" customHeight="1">
      <c r="A324" s="192"/>
      <c r="B324" s="192"/>
      <c r="C324" s="192"/>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row>
    <row r="325" spans="1:26" ht="12.75" customHeight="1">
      <c r="A325" s="192"/>
      <c r="B325" s="192"/>
      <c r="C325" s="192"/>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row>
    <row r="326" spans="1:26" ht="12.75" customHeight="1">
      <c r="A326" s="192"/>
      <c r="B326" s="192"/>
      <c r="C326" s="192"/>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row>
    <row r="327" spans="1:26" ht="12.75" customHeight="1">
      <c r="A327" s="192"/>
      <c r="B327" s="192"/>
      <c r="C327" s="192"/>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row>
    <row r="328" spans="1:26" ht="12.75" customHeight="1">
      <c r="A328" s="192"/>
      <c r="B328" s="192"/>
      <c r="C328" s="192"/>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row>
    <row r="329" spans="1:26" ht="12.75" customHeight="1">
      <c r="A329" s="192"/>
      <c r="B329" s="192"/>
      <c r="C329" s="192"/>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row>
    <row r="330" spans="1:26" ht="12.75" customHeight="1">
      <c r="A330" s="192"/>
      <c r="B330" s="192"/>
      <c r="C330" s="192"/>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row>
    <row r="331" spans="1:26" ht="12.75" customHeight="1">
      <c r="A331" s="192"/>
      <c r="B331" s="192"/>
      <c r="C331" s="192"/>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row>
    <row r="332" spans="1:26" ht="12.75" customHeight="1">
      <c r="A332" s="192"/>
      <c r="B332" s="192"/>
      <c r="C332" s="192"/>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row>
    <row r="333" spans="1:26" ht="12.75" customHeight="1">
      <c r="A333" s="192"/>
      <c r="B333" s="192"/>
      <c r="C333" s="192"/>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row>
    <row r="334" spans="1:26" ht="12.75" customHeight="1">
      <c r="A334" s="192"/>
      <c r="B334" s="192"/>
      <c r="C334" s="192"/>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row>
    <row r="335" spans="1:26" ht="12.75" customHeight="1">
      <c r="A335" s="192"/>
      <c r="B335" s="192"/>
      <c r="C335" s="192"/>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row>
    <row r="336" spans="1:26" ht="12.75" customHeight="1">
      <c r="A336" s="192"/>
      <c r="B336" s="192"/>
      <c r="C336" s="192"/>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row>
    <row r="337" spans="1:26" ht="12.75" customHeight="1">
      <c r="A337" s="192"/>
      <c r="B337" s="192"/>
      <c r="C337" s="192"/>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row>
    <row r="338" spans="1:26" ht="12.75" customHeight="1">
      <c r="A338" s="192"/>
      <c r="B338" s="192"/>
      <c r="C338" s="192"/>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row>
    <row r="339" spans="1:26" ht="12.75" customHeight="1">
      <c r="A339" s="192"/>
      <c r="B339" s="192"/>
      <c r="C339" s="192"/>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row>
    <row r="340" spans="1:26" ht="12.75" customHeight="1">
      <c r="A340" s="192"/>
      <c r="B340" s="192"/>
      <c r="C340" s="192"/>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row>
    <row r="341" spans="1:26" ht="12.75" customHeight="1">
      <c r="A341" s="192"/>
      <c r="B341" s="192"/>
      <c r="C341" s="192"/>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row>
    <row r="342" spans="1:26" ht="12.75" customHeight="1">
      <c r="A342" s="192"/>
      <c r="B342" s="192"/>
      <c r="C342" s="192"/>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row>
    <row r="343" spans="1:26" ht="12.75" customHeight="1">
      <c r="A343" s="192"/>
      <c r="B343" s="192"/>
      <c r="C343" s="192"/>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row>
    <row r="344" spans="1:26" ht="12.75" customHeight="1">
      <c r="A344" s="192"/>
      <c r="B344" s="192"/>
      <c r="C344" s="192"/>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row>
    <row r="345" spans="1:26" ht="12.75" customHeight="1">
      <c r="A345" s="192"/>
      <c r="B345" s="192"/>
      <c r="C345" s="192"/>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row>
    <row r="346" spans="1:26" ht="12.75" customHeight="1">
      <c r="A346" s="192"/>
      <c r="B346" s="192"/>
      <c r="C346" s="192"/>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row>
    <row r="347" spans="1:26" ht="12.75" customHeight="1">
      <c r="A347" s="192"/>
      <c r="B347" s="192"/>
      <c r="C347" s="192"/>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row>
    <row r="348" spans="1:26" ht="12.75" customHeight="1">
      <c r="A348" s="192"/>
      <c r="B348" s="192"/>
      <c r="C348" s="192"/>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row>
    <row r="349" spans="1:26" ht="12.75" customHeight="1">
      <c r="A349" s="192"/>
      <c r="B349" s="192"/>
      <c r="C349" s="192"/>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row>
    <row r="350" spans="1:26" ht="12.75" customHeight="1">
      <c r="A350" s="192"/>
      <c r="B350" s="192"/>
      <c r="C350" s="192"/>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row>
    <row r="351" spans="1:26" ht="12.75" customHeight="1">
      <c r="A351" s="192"/>
      <c r="B351" s="192"/>
      <c r="C351" s="192"/>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row>
    <row r="352" spans="1:26" ht="12.75" customHeight="1">
      <c r="A352" s="192"/>
      <c r="B352" s="192"/>
      <c r="C352" s="192"/>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row>
    <row r="353" spans="1:26" ht="12.75" customHeight="1">
      <c r="A353" s="192"/>
      <c r="B353" s="192"/>
      <c r="C353" s="192"/>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row>
    <row r="354" spans="1:26" ht="12.75" customHeight="1">
      <c r="A354" s="192"/>
      <c r="B354" s="192"/>
      <c r="C354" s="192"/>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row>
    <row r="355" spans="1:26" ht="12.75" customHeight="1">
      <c r="A355" s="192"/>
      <c r="B355" s="192"/>
      <c r="C355" s="192"/>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row>
    <row r="356" spans="1:26" ht="12.75" customHeight="1">
      <c r="A356" s="192"/>
      <c r="B356" s="192"/>
      <c r="C356" s="192"/>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row>
    <row r="357" spans="1:26" ht="12.75" customHeight="1">
      <c r="A357" s="192"/>
      <c r="B357" s="192"/>
      <c r="C357" s="192"/>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row>
    <row r="358" spans="1:26" ht="12.75" customHeight="1">
      <c r="A358" s="192"/>
      <c r="B358" s="192"/>
      <c r="C358" s="192"/>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row>
    <row r="359" spans="1:26" ht="12.75" customHeight="1">
      <c r="A359" s="192"/>
      <c r="B359" s="192"/>
      <c r="C359" s="192"/>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row>
    <row r="360" spans="1:26" ht="12.75" customHeight="1">
      <c r="A360" s="192"/>
      <c r="B360" s="192"/>
      <c r="C360" s="192"/>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row>
    <row r="361" spans="1:26" ht="12.75" customHeight="1">
      <c r="A361" s="192"/>
      <c r="B361" s="192"/>
      <c r="C361" s="192"/>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row>
    <row r="362" spans="1:26" ht="12.75" customHeight="1">
      <c r="A362" s="192"/>
      <c r="B362" s="192"/>
      <c r="C362" s="192"/>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row>
    <row r="363" spans="1:26" ht="12.75" customHeight="1">
      <c r="A363" s="192"/>
      <c r="B363" s="192"/>
      <c r="C363" s="192"/>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row>
    <row r="364" spans="1:26" ht="12.75" customHeight="1">
      <c r="A364" s="192"/>
      <c r="B364" s="192"/>
      <c r="C364" s="192"/>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row>
    <row r="365" spans="1:26" ht="12.75" customHeight="1">
      <c r="A365" s="192"/>
      <c r="B365" s="192"/>
      <c r="C365" s="192"/>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row>
    <row r="366" spans="1:26" ht="12.75" customHeight="1">
      <c r="A366" s="192"/>
      <c r="B366" s="192"/>
      <c r="C366" s="192"/>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row>
    <row r="367" spans="1:26" ht="12.75" customHeight="1">
      <c r="A367" s="192"/>
      <c r="B367" s="192"/>
      <c r="C367" s="192"/>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row>
    <row r="368" spans="1:26" ht="12.75" customHeight="1">
      <c r="A368" s="192"/>
      <c r="B368" s="192"/>
      <c r="C368" s="192"/>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row>
    <row r="369" spans="1:26" ht="12.75" customHeight="1">
      <c r="A369" s="192"/>
      <c r="B369" s="192"/>
      <c r="C369" s="192"/>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row>
    <row r="370" spans="1:26" ht="12.75" customHeight="1">
      <c r="A370" s="192"/>
      <c r="B370" s="192"/>
      <c r="C370" s="192"/>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row>
    <row r="371" spans="1:26" ht="12.75" customHeight="1">
      <c r="A371" s="192"/>
      <c r="B371" s="192"/>
      <c r="C371" s="192"/>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row>
    <row r="372" spans="1:26" ht="12.75" customHeight="1">
      <c r="A372" s="192"/>
      <c r="B372" s="192"/>
      <c r="C372" s="192"/>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row>
    <row r="373" spans="1:26" ht="12.75" customHeight="1">
      <c r="A373" s="192"/>
      <c r="B373" s="192"/>
      <c r="C373" s="192"/>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row>
    <row r="374" spans="1:26" ht="12.75" customHeight="1">
      <c r="A374" s="192"/>
      <c r="B374" s="192"/>
      <c r="C374" s="192"/>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row>
    <row r="375" spans="1:26" ht="12.75" customHeight="1">
      <c r="A375" s="192"/>
      <c r="B375" s="192"/>
      <c r="C375" s="192"/>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row>
    <row r="376" spans="1:26" ht="12.75" customHeight="1">
      <c r="A376" s="192"/>
      <c r="B376" s="192"/>
      <c r="C376" s="192"/>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row>
    <row r="377" spans="1:26" ht="12.75" customHeight="1">
      <c r="A377" s="192"/>
      <c r="B377" s="192"/>
      <c r="C377" s="192"/>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row>
    <row r="378" spans="1:26" ht="12.75" customHeight="1">
      <c r="A378" s="192"/>
      <c r="B378" s="192"/>
      <c r="C378" s="192"/>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row>
    <row r="379" spans="1:26" ht="12.75" customHeight="1">
      <c r="A379" s="192"/>
      <c r="B379" s="192"/>
      <c r="C379" s="192"/>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row>
    <row r="380" spans="1:26" ht="12.75" customHeight="1">
      <c r="A380" s="192"/>
      <c r="B380" s="192"/>
      <c r="C380" s="192"/>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row>
    <row r="381" spans="1:26" ht="12.75" customHeight="1">
      <c r="A381" s="192"/>
      <c r="B381" s="192"/>
      <c r="C381" s="192"/>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row>
    <row r="382" spans="1:26" ht="12.75" customHeight="1">
      <c r="A382" s="192"/>
      <c r="B382" s="192"/>
      <c r="C382" s="192"/>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row>
    <row r="383" spans="1:26" ht="12.75" customHeight="1">
      <c r="A383" s="192"/>
      <c r="B383" s="192"/>
      <c r="C383" s="192"/>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row>
    <row r="384" spans="1:26" ht="12.75" customHeight="1">
      <c r="A384" s="192"/>
      <c r="B384" s="192"/>
      <c r="C384" s="192"/>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row>
    <row r="385" spans="1:26" ht="12.75" customHeight="1">
      <c r="A385" s="192"/>
      <c r="B385" s="192"/>
      <c r="C385" s="192"/>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row>
    <row r="386" spans="1:26" ht="12.75" customHeight="1">
      <c r="A386" s="192"/>
      <c r="B386" s="192"/>
      <c r="C386" s="192"/>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row>
    <row r="387" spans="1:26" ht="12.75" customHeight="1">
      <c r="A387" s="192"/>
      <c r="B387" s="192"/>
      <c r="C387" s="192"/>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row>
    <row r="388" spans="1:26" ht="12.75" customHeight="1">
      <c r="A388" s="192"/>
      <c r="B388" s="192"/>
      <c r="C388" s="192"/>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row>
    <row r="389" spans="1:26" ht="12.75" customHeight="1">
      <c r="A389" s="192"/>
      <c r="B389" s="192"/>
      <c r="C389" s="192"/>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row>
    <row r="390" spans="1:26" ht="12.75" customHeight="1">
      <c r="A390" s="192"/>
      <c r="B390" s="192"/>
      <c r="C390" s="192"/>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row>
    <row r="391" spans="1:26" ht="12.75" customHeight="1">
      <c r="A391" s="192"/>
      <c r="B391" s="192"/>
      <c r="C391" s="192"/>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row>
    <row r="392" spans="1:26" ht="12.75" customHeight="1">
      <c r="A392" s="192"/>
      <c r="B392" s="192"/>
      <c r="C392" s="192"/>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row>
    <row r="393" spans="1:26" ht="12.75" customHeight="1">
      <c r="A393" s="192"/>
      <c r="B393" s="192"/>
      <c r="C393" s="192"/>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row>
    <row r="394" spans="1:26" ht="12.75" customHeight="1">
      <c r="A394" s="192"/>
      <c r="B394" s="192"/>
      <c r="C394" s="192"/>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row>
    <row r="395" spans="1:26" ht="12.75" customHeight="1">
      <c r="A395" s="192"/>
      <c r="B395" s="192"/>
      <c r="C395" s="192"/>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row>
    <row r="396" spans="1:26" ht="12.75" customHeight="1">
      <c r="A396" s="192"/>
      <c r="B396" s="192"/>
      <c r="C396" s="192"/>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row>
    <row r="397" spans="1:26" ht="12.75" customHeight="1">
      <c r="A397" s="192"/>
      <c r="B397" s="192"/>
      <c r="C397" s="192"/>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row>
    <row r="398" spans="1:26" ht="12.75" customHeight="1">
      <c r="A398" s="192"/>
      <c r="B398" s="192"/>
      <c r="C398" s="192"/>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row>
    <row r="399" spans="1:26" ht="12.75" customHeight="1">
      <c r="A399" s="192"/>
      <c r="B399" s="192"/>
      <c r="C399" s="192"/>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row>
    <row r="400" spans="1:26" ht="12.75" customHeight="1">
      <c r="A400" s="192"/>
      <c r="B400" s="192"/>
      <c r="C400" s="192"/>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row>
    <row r="401" spans="1:26" ht="12.75" customHeight="1">
      <c r="A401" s="192"/>
      <c r="B401" s="192"/>
      <c r="C401" s="192"/>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row>
    <row r="402" spans="1:26" ht="12.75" customHeight="1">
      <c r="A402" s="192"/>
      <c r="B402" s="192"/>
      <c r="C402" s="192"/>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row>
    <row r="403" spans="1:26" ht="12.75" customHeight="1">
      <c r="A403" s="192"/>
      <c r="B403" s="192"/>
      <c r="C403" s="192"/>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row>
    <row r="404" spans="1:26" ht="12.75" customHeight="1">
      <c r="A404" s="192"/>
      <c r="B404" s="192"/>
      <c r="C404" s="192"/>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row>
    <row r="405" spans="1:26" ht="12.75" customHeight="1">
      <c r="A405" s="192"/>
      <c r="B405" s="192"/>
      <c r="C405" s="192"/>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row>
    <row r="406" spans="1:26" ht="12.75" customHeight="1">
      <c r="A406" s="192"/>
      <c r="B406" s="192"/>
      <c r="C406" s="192"/>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row>
    <row r="407" spans="1:26" ht="12.75" customHeight="1">
      <c r="A407" s="192"/>
      <c r="B407" s="192"/>
      <c r="C407" s="192"/>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row>
    <row r="408" spans="1:26" ht="12.75" customHeight="1">
      <c r="A408" s="192"/>
      <c r="B408" s="192"/>
      <c r="C408" s="192"/>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row>
    <row r="409" spans="1:26" ht="12.75" customHeight="1">
      <c r="A409" s="192"/>
      <c r="B409" s="192"/>
      <c r="C409" s="192"/>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row>
    <row r="410" spans="1:26" ht="12.75" customHeight="1">
      <c r="A410" s="192"/>
      <c r="B410" s="192"/>
      <c r="C410" s="192"/>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row>
    <row r="411" spans="1:26" ht="12.75" customHeight="1">
      <c r="A411" s="192"/>
      <c r="B411" s="192"/>
      <c r="C411" s="192"/>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row>
    <row r="412" spans="1:26" ht="12.75" customHeight="1">
      <c r="A412" s="192"/>
      <c r="B412" s="192"/>
      <c r="C412" s="192"/>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row>
    <row r="413" spans="1:26" ht="12.75" customHeight="1">
      <c r="A413" s="192"/>
      <c r="B413" s="192"/>
      <c r="C413" s="192"/>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row>
    <row r="414" spans="1:26" ht="12.75" customHeight="1">
      <c r="A414" s="192"/>
      <c r="B414" s="192"/>
      <c r="C414" s="192"/>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row>
    <row r="415" spans="1:26" ht="12.75" customHeight="1">
      <c r="A415" s="192"/>
      <c r="B415" s="192"/>
      <c r="C415" s="192"/>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row>
    <row r="416" spans="1:26" ht="12.75" customHeight="1">
      <c r="A416" s="192"/>
      <c r="B416" s="192"/>
      <c r="C416" s="192"/>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row>
    <row r="417" spans="1:26" ht="12.75" customHeight="1">
      <c r="A417" s="192"/>
      <c r="B417" s="192"/>
      <c r="C417" s="192"/>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row>
    <row r="418" spans="1:26" ht="12.75" customHeight="1">
      <c r="A418" s="192"/>
      <c r="B418" s="192"/>
      <c r="C418" s="192"/>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row>
    <row r="419" spans="1:26" ht="12.75" customHeight="1">
      <c r="A419" s="192"/>
      <c r="B419" s="192"/>
      <c r="C419" s="192"/>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row>
    <row r="420" spans="1:26" ht="12.75" customHeight="1">
      <c r="A420" s="192"/>
      <c r="B420" s="192"/>
      <c r="C420" s="192"/>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row>
    <row r="421" spans="1:26" ht="12.75" customHeight="1">
      <c r="A421" s="192"/>
      <c r="B421" s="192"/>
      <c r="C421" s="192"/>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row>
    <row r="422" spans="1:26" ht="12.75" customHeight="1">
      <c r="A422" s="192"/>
      <c r="B422" s="192"/>
      <c r="C422" s="192"/>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row>
    <row r="423" spans="1:26" ht="12.75" customHeight="1">
      <c r="A423" s="192"/>
      <c r="B423" s="192"/>
      <c r="C423" s="192"/>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row>
    <row r="424" spans="1:26" ht="12.75" customHeight="1">
      <c r="A424" s="192"/>
      <c r="B424" s="192"/>
      <c r="C424" s="192"/>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row>
    <row r="425" spans="1:26" ht="12.75" customHeight="1">
      <c r="A425" s="192"/>
      <c r="B425" s="192"/>
      <c r="C425" s="192"/>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row>
    <row r="426" spans="1:26" ht="12.75" customHeight="1">
      <c r="A426" s="192"/>
      <c r="B426" s="192"/>
      <c r="C426" s="192"/>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row>
    <row r="427" spans="1:26" ht="12.75" customHeight="1">
      <c r="A427" s="192"/>
      <c r="B427" s="192"/>
      <c r="C427" s="192"/>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row>
    <row r="428" spans="1:26" ht="12.75" customHeight="1">
      <c r="A428" s="192"/>
      <c r="B428" s="192"/>
      <c r="C428" s="192"/>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row>
    <row r="429" spans="1:26" ht="12.75" customHeight="1">
      <c r="A429" s="192"/>
      <c r="B429" s="192"/>
      <c r="C429" s="192"/>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row>
    <row r="430" spans="1:26" ht="12.75" customHeight="1">
      <c r="A430" s="192"/>
      <c r="B430" s="192"/>
      <c r="C430" s="192"/>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row>
    <row r="431" spans="1:26" ht="12.75" customHeight="1">
      <c r="A431" s="192"/>
      <c r="B431" s="192"/>
      <c r="C431" s="192"/>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row>
    <row r="432" spans="1:26" ht="12.75" customHeight="1">
      <c r="A432" s="192"/>
      <c r="B432" s="192"/>
      <c r="C432" s="192"/>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row>
    <row r="433" spans="1:26" ht="12.75" customHeight="1">
      <c r="A433" s="192"/>
      <c r="B433" s="192"/>
      <c r="C433" s="192"/>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row>
    <row r="434" spans="1:26" ht="12.75" customHeight="1">
      <c r="A434" s="192"/>
      <c r="B434" s="192"/>
      <c r="C434" s="192"/>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row>
    <row r="435" spans="1:26" ht="12.75" customHeight="1">
      <c r="A435" s="192"/>
      <c r="B435" s="192"/>
      <c r="C435" s="192"/>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row>
    <row r="436" spans="1:26" ht="12.75" customHeight="1">
      <c r="A436" s="192"/>
      <c r="B436" s="192"/>
      <c r="C436" s="192"/>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row>
    <row r="437" spans="1:26" ht="12.75" customHeight="1">
      <c r="A437" s="192"/>
      <c r="B437" s="192"/>
      <c r="C437" s="192"/>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row>
    <row r="438" spans="1:26" ht="12.75" customHeight="1">
      <c r="A438" s="192"/>
      <c r="B438" s="192"/>
      <c r="C438" s="192"/>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row>
    <row r="439" spans="1:26" ht="12.75" customHeight="1">
      <c r="A439" s="192"/>
      <c r="B439" s="192"/>
      <c r="C439" s="192"/>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row>
    <row r="440" spans="1:26" ht="12.75" customHeight="1">
      <c r="A440" s="192"/>
      <c r="B440" s="192"/>
      <c r="C440" s="192"/>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row>
    <row r="441" spans="1:26" ht="12.75" customHeight="1">
      <c r="A441" s="192"/>
      <c r="B441" s="192"/>
      <c r="C441" s="192"/>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row>
    <row r="442" spans="1:26" ht="12.75" customHeight="1">
      <c r="A442" s="192"/>
      <c r="B442" s="192"/>
      <c r="C442" s="192"/>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row>
    <row r="443" spans="1:26" ht="12.75" customHeight="1">
      <c r="A443" s="192"/>
      <c r="B443" s="192"/>
      <c r="C443" s="192"/>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row>
    <row r="444" spans="1:26" ht="12.75" customHeight="1">
      <c r="A444" s="192"/>
      <c r="B444" s="192"/>
      <c r="C444" s="192"/>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row>
    <row r="445" spans="1:26" ht="12.75" customHeight="1">
      <c r="A445" s="192"/>
      <c r="B445" s="192"/>
      <c r="C445" s="192"/>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row>
    <row r="446" spans="1:26" ht="12.75" customHeight="1">
      <c r="A446" s="192"/>
      <c r="B446" s="192"/>
      <c r="C446" s="192"/>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row>
    <row r="447" spans="1:26" ht="12.75" customHeight="1">
      <c r="A447" s="192"/>
      <c r="B447" s="192"/>
      <c r="C447" s="192"/>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row>
    <row r="448" spans="1:26" ht="12.75" customHeight="1">
      <c r="A448" s="192"/>
      <c r="B448" s="192"/>
      <c r="C448" s="192"/>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row>
    <row r="449" spans="1:26" ht="12.75" customHeight="1">
      <c r="A449" s="192"/>
      <c r="B449" s="192"/>
      <c r="C449" s="192"/>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row>
    <row r="450" spans="1:26" ht="12.75" customHeight="1">
      <c r="A450" s="192"/>
      <c r="B450" s="192"/>
      <c r="C450" s="192"/>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row>
    <row r="451" spans="1:26" ht="12.75" customHeight="1">
      <c r="A451" s="192"/>
      <c r="B451" s="192"/>
      <c r="C451" s="192"/>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row>
    <row r="452" spans="1:26" ht="12.75" customHeight="1">
      <c r="A452" s="192"/>
      <c r="B452" s="192"/>
      <c r="C452" s="192"/>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row>
    <row r="453" spans="1:26" ht="12.75" customHeight="1">
      <c r="A453" s="192"/>
      <c r="B453" s="192"/>
      <c r="C453" s="192"/>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row>
    <row r="454" spans="1:26" ht="12.75" customHeight="1">
      <c r="A454" s="192"/>
      <c r="B454" s="192"/>
      <c r="C454" s="192"/>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row>
    <row r="455" spans="1:26" ht="12.75" customHeight="1">
      <c r="A455" s="192"/>
      <c r="B455" s="192"/>
      <c r="C455" s="192"/>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row>
    <row r="456" spans="1:26" ht="12.75" customHeight="1">
      <c r="A456" s="192"/>
      <c r="B456" s="192"/>
      <c r="C456" s="192"/>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row>
    <row r="457" spans="1:26" ht="12.75" customHeight="1">
      <c r="A457" s="192"/>
      <c r="B457" s="192"/>
      <c r="C457" s="192"/>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row>
    <row r="458" spans="1:26" ht="12.75" customHeight="1">
      <c r="A458" s="192"/>
      <c r="B458" s="192"/>
      <c r="C458" s="192"/>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row>
    <row r="459" spans="1:26" ht="12.75" customHeight="1">
      <c r="A459" s="192"/>
      <c r="B459" s="192"/>
      <c r="C459" s="192"/>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row>
    <row r="460" spans="1:26" ht="12.75" customHeight="1">
      <c r="A460" s="192"/>
      <c r="B460" s="192"/>
      <c r="C460" s="192"/>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row>
    <row r="461" spans="1:26" ht="12.75" customHeight="1">
      <c r="A461" s="192"/>
      <c r="B461" s="192"/>
      <c r="C461" s="192"/>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row>
    <row r="462" spans="1:26" ht="12.75" customHeight="1">
      <c r="A462" s="192"/>
      <c r="B462" s="192"/>
      <c r="C462" s="192"/>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row>
    <row r="463" spans="1:26" ht="12.75" customHeight="1">
      <c r="A463" s="192"/>
      <c r="B463" s="192"/>
      <c r="C463" s="192"/>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row>
    <row r="464" spans="1:26" ht="12.75" customHeight="1">
      <c r="A464" s="192"/>
      <c r="B464" s="192"/>
      <c r="C464" s="192"/>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row>
    <row r="465" spans="1:26" ht="12.75" customHeight="1">
      <c r="A465" s="192"/>
      <c r="B465" s="192"/>
      <c r="C465" s="192"/>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row>
    <row r="466" spans="1:26" ht="12.75" customHeight="1">
      <c r="A466" s="192"/>
      <c r="B466" s="192"/>
      <c r="C466" s="192"/>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row>
    <row r="467" spans="1:26" ht="12.75" customHeight="1">
      <c r="A467" s="192"/>
      <c r="B467" s="192"/>
      <c r="C467" s="192"/>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row>
    <row r="468" spans="1:26" ht="12.75" customHeight="1">
      <c r="A468" s="192"/>
      <c r="B468" s="192"/>
      <c r="C468" s="192"/>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row>
    <row r="469" spans="1:26" ht="12.75" customHeight="1">
      <c r="A469" s="192"/>
      <c r="B469" s="192"/>
      <c r="C469" s="192"/>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row>
    <row r="470" spans="1:26" ht="12.75" customHeight="1">
      <c r="A470" s="192"/>
      <c r="B470" s="192"/>
      <c r="C470" s="192"/>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row>
    <row r="471" spans="1:26" ht="12.75" customHeight="1">
      <c r="A471" s="192"/>
      <c r="B471" s="192"/>
      <c r="C471" s="192"/>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row>
    <row r="472" spans="1:26" ht="12.75" customHeight="1">
      <c r="A472" s="192"/>
      <c r="B472" s="192"/>
      <c r="C472" s="192"/>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row>
    <row r="473" spans="1:26" ht="12.75" customHeight="1">
      <c r="A473" s="192"/>
      <c r="B473" s="192"/>
      <c r="C473" s="192"/>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row>
    <row r="474" spans="1:26" ht="12.75" customHeight="1">
      <c r="A474" s="192"/>
      <c r="B474" s="192"/>
      <c r="C474" s="192"/>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row>
    <row r="475" spans="1:26" ht="12.75" customHeight="1">
      <c r="A475" s="192"/>
      <c r="B475" s="192"/>
      <c r="C475" s="192"/>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row>
    <row r="476" spans="1:26" ht="12.75" customHeight="1">
      <c r="A476" s="192"/>
      <c r="B476" s="192"/>
      <c r="C476" s="192"/>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row>
    <row r="477" spans="1:26" ht="12.75" customHeight="1">
      <c r="A477" s="192"/>
      <c r="B477" s="192"/>
      <c r="C477" s="192"/>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row>
    <row r="478" spans="1:26" ht="12.75" customHeight="1">
      <c r="A478" s="192"/>
      <c r="B478" s="192"/>
      <c r="C478" s="192"/>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row>
    <row r="479" spans="1:26" ht="12.75" customHeight="1">
      <c r="A479" s="192"/>
      <c r="B479" s="192"/>
      <c r="C479" s="192"/>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row>
    <row r="480" spans="1:26" ht="12.75" customHeight="1">
      <c r="A480" s="192"/>
      <c r="B480" s="192"/>
      <c r="C480" s="192"/>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row>
    <row r="481" spans="1:26" ht="12.75" customHeight="1">
      <c r="A481" s="192"/>
      <c r="B481" s="192"/>
      <c r="C481" s="192"/>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row>
    <row r="482" spans="1:26" ht="12.75" customHeight="1">
      <c r="A482" s="192"/>
      <c r="B482" s="192"/>
      <c r="C482" s="192"/>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row>
    <row r="483" spans="1:26" ht="12.75" customHeight="1">
      <c r="A483" s="192"/>
      <c r="B483" s="192"/>
      <c r="C483" s="192"/>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row>
    <row r="484" spans="1:26" ht="12.75" customHeight="1">
      <c r="A484" s="192"/>
      <c r="B484" s="192"/>
      <c r="C484" s="192"/>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row>
    <row r="485" spans="1:26" ht="12.75" customHeight="1">
      <c r="A485" s="192"/>
      <c r="B485" s="192"/>
      <c r="C485" s="192"/>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row>
    <row r="486" spans="1:26" ht="12.75" customHeight="1">
      <c r="A486" s="192"/>
      <c r="B486" s="192"/>
      <c r="C486" s="192"/>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row>
    <row r="487" spans="1:26" ht="12.75" customHeight="1">
      <c r="A487" s="192"/>
      <c r="B487" s="192"/>
      <c r="C487" s="192"/>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row>
    <row r="488" spans="1:26" ht="12.75" customHeight="1">
      <c r="A488" s="192"/>
      <c r="B488" s="192"/>
      <c r="C488" s="192"/>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row>
    <row r="489" spans="1:26" ht="12.75" customHeight="1">
      <c r="A489" s="192"/>
      <c r="B489" s="192"/>
      <c r="C489" s="192"/>
      <c r="D489" s="192"/>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row>
    <row r="490" spans="1:26" ht="12.75" customHeight="1">
      <c r="A490" s="192"/>
      <c r="B490" s="192"/>
      <c r="C490" s="192"/>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row>
    <row r="491" spans="1:26" ht="12.75" customHeight="1">
      <c r="A491" s="192"/>
      <c r="B491" s="192"/>
      <c r="C491" s="192"/>
      <c r="D491" s="192"/>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row>
    <row r="492" spans="1:26" ht="12.75" customHeight="1">
      <c r="A492" s="192"/>
      <c r="B492" s="192"/>
      <c r="C492" s="192"/>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row>
    <row r="493" spans="1:26" ht="12.75" customHeight="1">
      <c r="A493" s="192"/>
      <c r="B493" s="192"/>
      <c r="C493" s="192"/>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row>
    <row r="494" spans="1:26" ht="12.75" customHeight="1">
      <c r="A494" s="192"/>
      <c r="B494" s="192"/>
      <c r="C494" s="192"/>
      <c r="D494" s="192"/>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row>
    <row r="495" spans="1:26" ht="12.75" customHeight="1">
      <c r="A495" s="192"/>
      <c r="B495" s="192"/>
      <c r="C495" s="192"/>
      <c r="D495" s="192"/>
      <c r="E495" s="192"/>
      <c r="F495" s="192"/>
      <c r="G495" s="192"/>
      <c r="H495" s="192"/>
      <c r="I495" s="192"/>
      <c r="J495" s="192"/>
      <c r="K495" s="192"/>
      <c r="L495" s="192"/>
      <c r="M495" s="192"/>
      <c r="N495" s="192"/>
      <c r="O495" s="192"/>
      <c r="P495" s="192"/>
      <c r="Q495" s="192"/>
      <c r="R495" s="192"/>
      <c r="S495" s="192"/>
      <c r="T495" s="192"/>
      <c r="U495" s="192"/>
      <c r="V495" s="192"/>
      <c r="W495" s="192"/>
      <c r="X495" s="192"/>
      <c r="Y495" s="192"/>
      <c r="Z495" s="192"/>
    </row>
    <row r="496" spans="1:26" ht="12.75" customHeight="1">
      <c r="A496" s="192"/>
      <c r="B496" s="192"/>
      <c r="C496" s="192"/>
      <c r="D496" s="192"/>
      <c r="E496" s="192"/>
      <c r="F496" s="192"/>
      <c r="G496" s="192"/>
      <c r="H496" s="192"/>
      <c r="I496" s="192"/>
      <c r="J496" s="192"/>
      <c r="K496" s="192"/>
      <c r="L496" s="192"/>
      <c r="M496" s="192"/>
      <c r="N496" s="192"/>
      <c r="O496" s="192"/>
      <c r="P496" s="192"/>
      <c r="Q496" s="192"/>
      <c r="R496" s="192"/>
      <c r="S496" s="192"/>
      <c r="T496" s="192"/>
      <c r="U496" s="192"/>
      <c r="V496" s="192"/>
      <c r="W496" s="192"/>
      <c r="X496" s="192"/>
      <c r="Y496" s="192"/>
      <c r="Z496" s="192"/>
    </row>
    <row r="497" spans="1:26" ht="12.75" customHeight="1">
      <c r="A497" s="192"/>
      <c r="B497" s="192"/>
      <c r="C497" s="192"/>
      <c r="D497" s="192"/>
      <c r="E497" s="192"/>
      <c r="F497" s="192"/>
      <c r="G497" s="192"/>
      <c r="H497" s="192"/>
      <c r="I497" s="192"/>
      <c r="J497" s="192"/>
      <c r="K497" s="192"/>
      <c r="L497" s="192"/>
      <c r="M497" s="192"/>
      <c r="N497" s="192"/>
      <c r="O497" s="192"/>
      <c r="P497" s="192"/>
      <c r="Q497" s="192"/>
      <c r="R497" s="192"/>
      <c r="S497" s="192"/>
      <c r="T497" s="192"/>
      <c r="U497" s="192"/>
      <c r="V497" s="192"/>
      <c r="W497" s="192"/>
      <c r="X497" s="192"/>
      <c r="Y497" s="192"/>
      <c r="Z497" s="192"/>
    </row>
    <row r="498" spans="1:26" ht="12.75" customHeight="1">
      <c r="A498" s="192"/>
      <c r="B498" s="192"/>
      <c r="C498" s="192"/>
      <c r="D498" s="192"/>
      <c r="E498" s="192"/>
      <c r="F498" s="192"/>
      <c r="G498" s="192"/>
      <c r="H498" s="192"/>
      <c r="I498" s="192"/>
      <c r="J498" s="192"/>
      <c r="K498" s="192"/>
      <c r="L498" s="192"/>
      <c r="M498" s="192"/>
      <c r="N498" s="192"/>
      <c r="O498" s="192"/>
      <c r="P498" s="192"/>
      <c r="Q498" s="192"/>
      <c r="R498" s="192"/>
      <c r="S498" s="192"/>
      <c r="T498" s="192"/>
      <c r="U498" s="192"/>
      <c r="V498" s="192"/>
      <c r="W498" s="192"/>
      <c r="X498" s="192"/>
      <c r="Y498" s="192"/>
      <c r="Z498" s="192"/>
    </row>
    <row r="499" spans="1:26" ht="12.75" customHeight="1">
      <c r="A499" s="192"/>
      <c r="B499" s="192"/>
      <c r="C499" s="192"/>
      <c r="D499" s="192"/>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row>
    <row r="500" spans="1:26" ht="12.75" customHeight="1">
      <c r="A500" s="192"/>
      <c r="B500" s="192"/>
      <c r="C500" s="192"/>
      <c r="D500" s="192"/>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row>
    <row r="501" spans="1:26" ht="12.75" customHeight="1">
      <c r="A501" s="192"/>
      <c r="B501" s="192"/>
      <c r="C501" s="192"/>
      <c r="D501" s="192"/>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row>
    <row r="502" spans="1:26" ht="12.75" customHeight="1">
      <c r="A502" s="192"/>
      <c r="B502" s="192"/>
      <c r="C502" s="192"/>
      <c r="D502" s="192"/>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row>
    <row r="503" spans="1:26" ht="12.75" customHeight="1">
      <c r="A503" s="192"/>
      <c r="B503" s="192"/>
      <c r="C503" s="192"/>
      <c r="D503" s="192"/>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row>
    <row r="504" spans="1:26" ht="12.75" customHeight="1">
      <c r="A504" s="192"/>
      <c r="B504" s="192"/>
      <c r="C504" s="192"/>
      <c r="D504" s="192"/>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row>
    <row r="505" spans="1:26" ht="12.75" customHeight="1">
      <c r="A505" s="192"/>
      <c r="B505" s="192"/>
      <c r="C505" s="192"/>
      <c r="D505" s="192"/>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row>
    <row r="506" spans="1:26" ht="12.75" customHeight="1">
      <c r="A506" s="192"/>
      <c r="B506" s="192"/>
      <c r="C506" s="192"/>
      <c r="D506" s="192"/>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row>
    <row r="507" spans="1:26" ht="12.75" customHeight="1">
      <c r="A507" s="192"/>
      <c r="B507" s="192"/>
      <c r="C507" s="192"/>
      <c r="D507" s="192"/>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row>
    <row r="508" spans="1:26" ht="12.75" customHeight="1">
      <c r="A508" s="192"/>
      <c r="B508" s="192"/>
      <c r="C508" s="192"/>
      <c r="D508" s="192"/>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row>
    <row r="509" spans="1:26" ht="12.75" customHeight="1">
      <c r="A509" s="192"/>
      <c r="B509" s="192"/>
      <c r="C509" s="192"/>
      <c r="D509" s="192"/>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row>
    <row r="510" spans="1:26" ht="12.75" customHeight="1">
      <c r="A510" s="192"/>
      <c r="B510" s="192"/>
      <c r="C510" s="192"/>
      <c r="D510" s="192"/>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row>
    <row r="511" spans="1:26" ht="12.75" customHeight="1">
      <c r="A511" s="192"/>
      <c r="B511" s="192"/>
      <c r="C511" s="192"/>
      <c r="D511" s="192"/>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row>
    <row r="512" spans="1:26" ht="12.75" customHeight="1">
      <c r="A512" s="192"/>
      <c r="B512" s="192"/>
      <c r="C512" s="192"/>
      <c r="D512" s="192"/>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row>
    <row r="513" spans="1:26" ht="12.75" customHeight="1">
      <c r="A513" s="192"/>
      <c r="B513" s="192"/>
      <c r="C513" s="192"/>
      <c r="D513" s="192"/>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row>
    <row r="514" spans="1:26" ht="12.75" customHeight="1">
      <c r="A514" s="192"/>
      <c r="B514" s="192"/>
      <c r="C514" s="192"/>
      <c r="D514" s="192"/>
      <c r="E514" s="192"/>
      <c r="F514" s="192"/>
      <c r="G514" s="192"/>
      <c r="H514" s="192"/>
      <c r="I514" s="192"/>
      <c r="J514" s="192"/>
      <c r="K514" s="192"/>
      <c r="L514" s="192"/>
      <c r="M514" s="192"/>
      <c r="N514" s="192"/>
      <c r="O514" s="192"/>
      <c r="P514" s="192"/>
      <c r="Q514" s="192"/>
      <c r="R514" s="192"/>
      <c r="S514" s="192"/>
      <c r="T514" s="192"/>
      <c r="U514" s="192"/>
      <c r="V514" s="192"/>
      <c r="W514" s="192"/>
      <c r="X514" s="192"/>
      <c r="Y514" s="192"/>
      <c r="Z514" s="192"/>
    </row>
    <row r="515" spans="1:26" ht="12.75" customHeight="1">
      <c r="A515" s="192"/>
      <c r="B515" s="192"/>
      <c r="C515" s="192"/>
      <c r="D515" s="192"/>
      <c r="E515" s="192"/>
      <c r="F515" s="192"/>
      <c r="G515" s="192"/>
      <c r="H515" s="192"/>
      <c r="I515" s="192"/>
      <c r="J515" s="192"/>
      <c r="K515" s="192"/>
      <c r="L515" s="192"/>
      <c r="M515" s="192"/>
      <c r="N515" s="192"/>
      <c r="O515" s="192"/>
      <c r="P515" s="192"/>
      <c r="Q515" s="192"/>
      <c r="R515" s="192"/>
      <c r="S515" s="192"/>
      <c r="T515" s="192"/>
      <c r="U515" s="192"/>
      <c r="V515" s="192"/>
      <c r="W515" s="192"/>
      <c r="X515" s="192"/>
      <c r="Y515" s="192"/>
      <c r="Z515" s="192"/>
    </row>
    <row r="516" spans="1:26" ht="12.75" customHeight="1">
      <c r="A516" s="192"/>
      <c r="B516" s="192"/>
      <c r="C516" s="192"/>
      <c r="D516" s="192"/>
      <c r="E516" s="192"/>
      <c r="F516" s="192"/>
      <c r="G516" s="192"/>
      <c r="H516" s="192"/>
      <c r="I516" s="192"/>
      <c r="J516" s="192"/>
      <c r="K516" s="192"/>
      <c r="L516" s="192"/>
      <c r="M516" s="192"/>
      <c r="N516" s="192"/>
      <c r="O516" s="192"/>
      <c r="P516" s="192"/>
      <c r="Q516" s="192"/>
      <c r="R516" s="192"/>
      <c r="S516" s="192"/>
      <c r="T516" s="192"/>
      <c r="U516" s="192"/>
      <c r="V516" s="192"/>
      <c r="W516" s="192"/>
      <c r="X516" s="192"/>
      <c r="Y516" s="192"/>
      <c r="Z516" s="192"/>
    </row>
    <row r="517" spans="1:26" ht="12.75" customHeight="1">
      <c r="A517" s="192"/>
      <c r="B517" s="192"/>
      <c r="C517" s="192"/>
      <c r="D517" s="19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row>
    <row r="518" spans="1:26" ht="12.75" customHeight="1">
      <c r="A518" s="192"/>
      <c r="B518" s="192"/>
      <c r="C518" s="192"/>
      <c r="D518" s="19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row>
    <row r="519" spans="1:26" ht="12.75" customHeight="1">
      <c r="A519" s="192"/>
      <c r="B519" s="192"/>
      <c r="C519" s="192"/>
      <c r="D519" s="19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row>
    <row r="520" spans="1:26" ht="12.75" customHeight="1">
      <c r="A520" s="192"/>
      <c r="B520" s="192"/>
      <c r="C520" s="192"/>
      <c r="D520" s="192"/>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row>
    <row r="521" spans="1:26" ht="12.75" customHeight="1">
      <c r="A521" s="192"/>
      <c r="B521" s="192"/>
      <c r="C521" s="192"/>
      <c r="D521" s="192"/>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row>
    <row r="522" spans="1:26" ht="12.75" customHeight="1">
      <c r="A522" s="192"/>
      <c r="B522" s="192"/>
      <c r="C522" s="192"/>
      <c r="D522" s="192"/>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row>
    <row r="523" spans="1:26" ht="12.75" customHeight="1">
      <c r="A523" s="192"/>
      <c r="B523" s="192"/>
      <c r="C523" s="192"/>
      <c r="D523" s="192"/>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row>
    <row r="524" spans="1:26" ht="12.75" customHeight="1">
      <c r="A524" s="192"/>
      <c r="B524" s="192"/>
      <c r="C524" s="192"/>
      <c r="D524" s="192"/>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row>
    <row r="525" spans="1:26" ht="12.75" customHeight="1">
      <c r="A525" s="192"/>
      <c r="B525" s="192"/>
      <c r="C525" s="192"/>
      <c r="D525" s="192"/>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row>
    <row r="526" spans="1:26" ht="12.75" customHeight="1">
      <c r="A526" s="192"/>
      <c r="B526" s="192"/>
      <c r="C526" s="192"/>
      <c r="D526" s="192"/>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row>
    <row r="527" spans="1:26" ht="12.75" customHeight="1">
      <c r="A527" s="192"/>
      <c r="B527" s="192"/>
      <c r="C527" s="192"/>
      <c r="D527" s="19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row>
    <row r="528" spans="1:26" ht="12.75" customHeight="1">
      <c r="A528" s="192"/>
      <c r="B528" s="192"/>
      <c r="C528" s="192"/>
      <c r="D528" s="192"/>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row>
    <row r="529" spans="1:26" ht="12.75" customHeight="1">
      <c r="A529" s="192"/>
      <c r="B529" s="192"/>
      <c r="C529" s="192"/>
      <c r="D529" s="192"/>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row>
    <row r="530" spans="1:26" ht="12.75" customHeight="1">
      <c r="A530" s="192"/>
      <c r="B530" s="192"/>
      <c r="C530" s="192"/>
      <c r="D530" s="192"/>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row>
    <row r="531" spans="1:26" ht="12.75" customHeight="1">
      <c r="A531" s="192"/>
      <c r="B531" s="192"/>
      <c r="C531" s="192"/>
      <c r="D531" s="192"/>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row>
    <row r="532" spans="1:26" ht="12.75" customHeight="1">
      <c r="A532" s="192"/>
      <c r="B532" s="192"/>
      <c r="C532" s="192"/>
      <c r="D532" s="192"/>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row>
    <row r="533" spans="1:26" ht="12.75" customHeight="1">
      <c r="A533" s="192"/>
      <c r="B533" s="192"/>
      <c r="C533" s="192"/>
      <c r="D533" s="192"/>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row>
    <row r="534" spans="1:26" ht="12.75" customHeight="1">
      <c r="A534" s="192"/>
      <c r="B534" s="192"/>
      <c r="C534" s="192"/>
      <c r="D534" s="192"/>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row>
    <row r="535" spans="1:26" ht="12.75" customHeight="1">
      <c r="A535" s="192"/>
      <c r="B535" s="192"/>
      <c r="C535" s="192"/>
      <c r="D535" s="192"/>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row>
    <row r="536" spans="1:26" ht="12.75" customHeight="1">
      <c r="A536" s="192"/>
      <c r="B536" s="192"/>
      <c r="C536" s="192"/>
      <c r="D536" s="192"/>
      <c r="E536" s="192"/>
      <c r="F536" s="192"/>
      <c r="G536" s="192"/>
      <c r="H536" s="192"/>
      <c r="I536" s="192"/>
      <c r="J536" s="192"/>
      <c r="K536" s="192"/>
      <c r="L536" s="192"/>
      <c r="M536" s="192"/>
      <c r="N536" s="192"/>
      <c r="O536" s="192"/>
      <c r="P536" s="192"/>
      <c r="Q536" s="192"/>
      <c r="R536" s="192"/>
      <c r="S536" s="192"/>
      <c r="T536" s="192"/>
      <c r="U536" s="192"/>
      <c r="V536" s="192"/>
      <c r="W536" s="192"/>
      <c r="X536" s="192"/>
      <c r="Y536" s="192"/>
      <c r="Z536" s="192"/>
    </row>
    <row r="537" spans="1:26" ht="12.75" customHeight="1">
      <c r="A537" s="192"/>
      <c r="B537" s="192"/>
      <c r="C537" s="192"/>
      <c r="D537" s="192"/>
      <c r="E537" s="192"/>
      <c r="F537" s="192"/>
      <c r="G537" s="192"/>
      <c r="H537" s="192"/>
      <c r="I537" s="192"/>
      <c r="J537" s="192"/>
      <c r="K537" s="192"/>
      <c r="L537" s="192"/>
      <c r="M537" s="192"/>
      <c r="N537" s="192"/>
      <c r="O537" s="192"/>
      <c r="P537" s="192"/>
      <c r="Q537" s="192"/>
      <c r="R537" s="192"/>
      <c r="S537" s="192"/>
      <c r="T537" s="192"/>
      <c r="U537" s="192"/>
      <c r="V537" s="192"/>
      <c r="W537" s="192"/>
      <c r="X537" s="192"/>
      <c r="Y537" s="192"/>
      <c r="Z537" s="192"/>
    </row>
    <row r="538" spans="1:26" ht="12.75" customHeight="1">
      <c r="A538" s="192"/>
      <c r="B538" s="192"/>
      <c r="C538" s="192"/>
      <c r="D538" s="192"/>
      <c r="E538" s="192"/>
      <c r="F538" s="192"/>
      <c r="G538" s="192"/>
      <c r="H538" s="192"/>
      <c r="I538" s="192"/>
      <c r="J538" s="192"/>
      <c r="K538" s="192"/>
      <c r="L538" s="192"/>
      <c r="M538" s="192"/>
      <c r="N538" s="192"/>
      <c r="O538" s="192"/>
      <c r="P538" s="192"/>
      <c r="Q538" s="192"/>
      <c r="R538" s="192"/>
      <c r="S538" s="192"/>
      <c r="T538" s="192"/>
      <c r="U538" s="192"/>
      <c r="V538" s="192"/>
      <c r="W538" s="192"/>
      <c r="X538" s="192"/>
      <c r="Y538" s="192"/>
      <c r="Z538" s="192"/>
    </row>
    <row r="539" spans="1:26" ht="12.75" customHeight="1">
      <c r="A539" s="192"/>
      <c r="B539" s="192"/>
      <c r="C539" s="192"/>
      <c r="D539" s="192"/>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row>
    <row r="540" spans="1:26" ht="12.75" customHeight="1">
      <c r="A540" s="192"/>
      <c r="B540" s="192"/>
      <c r="C540" s="192"/>
      <c r="D540" s="192"/>
      <c r="E540" s="192"/>
      <c r="F540" s="192"/>
      <c r="G540" s="192"/>
      <c r="H540" s="192"/>
      <c r="I540" s="192"/>
      <c r="J540" s="192"/>
      <c r="K540" s="192"/>
      <c r="L540" s="192"/>
      <c r="M540" s="192"/>
      <c r="N540" s="192"/>
      <c r="O540" s="192"/>
      <c r="P540" s="192"/>
      <c r="Q540" s="192"/>
      <c r="R540" s="192"/>
      <c r="S540" s="192"/>
      <c r="T540" s="192"/>
      <c r="U540" s="192"/>
      <c r="V540" s="192"/>
      <c r="W540" s="192"/>
      <c r="X540" s="192"/>
      <c r="Y540" s="192"/>
      <c r="Z540" s="192"/>
    </row>
    <row r="541" spans="1:26" ht="12.75" customHeight="1">
      <c r="A541" s="192"/>
      <c r="B541" s="192"/>
      <c r="C541" s="192"/>
      <c r="D541" s="192"/>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row>
    <row r="542" spans="1:26" ht="12.75" customHeight="1">
      <c r="A542" s="192"/>
      <c r="B542" s="192"/>
      <c r="C542" s="192"/>
      <c r="D542" s="192"/>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row>
    <row r="543" spans="1:26" ht="12.75" customHeight="1">
      <c r="A543" s="192"/>
      <c r="B543" s="192"/>
      <c r="C543" s="192"/>
      <c r="D543" s="192"/>
      <c r="E543" s="192"/>
      <c r="F543" s="192"/>
      <c r="G543" s="192"/>
      <c r="H543" s="192"/>
      <c r="I543" s="192"/>
      <c r="J543" s="192"/>
      <c r="K543" s="192"/>
      <c r="L543" s="192"/>
      <c r="M543" s="192"/>
      <c r="N543" s="192"/>
      <c r="O543" s="192"/>
      <c r="P543" s="192"/>
      <c r="Q543" s="192"/>
      <c r="R543" s="192"/>
      <c r="S543" s="192"/>
      <c r="T543" s="192"/>
      <c r="U543" s="192"/>
      <c r="V543" s="192"/>
      <c r="W543" s="192"/>
      <c r="X543" s="192"/>
      <c r="Y543" s="192"/>
      <c r="Z543" s="192"/>
    </row>
    <row r="544" spans="1:26" ht="12.75" customHeight="1">
      <c r="A544" s="192"/>
      <c r="B544" s="192"/>
      <c r="C544" s="192"/>
      <c r="D544" s="192"/>
      <c r="E544" s="192"/>
      <c r="F544" s="192"/>
      <c r="G544" s="192"/>
      <c r="H544" s="192"/>
      <c r="I544" s="192"/>
      <c r="J544" s="192"/>
      <c r="K544" s="192"/>
      <c r="L544" s="192"/>
      <c r="M544" s="192"/>
      <c r="N544" s="192"/>
      <c r="O544" s="192"/>
      <c r="P544" s="192"/>
      <c r="Q544" s="192"/>
      <c r="R544" s="192"/>
      <c r="S544" s="192"/>
      <c r="T544" s="192"/>
      <c r="U544" s="192"/>
      <c r="V544" s="192"/>
      <c r="W544" s="192"/>
      <c r="X544" s="192"/>
      <c r="Y544" s="192"/>
      <c r="Z544" s="192"/>
    </row>
    <row r="545" spans="1:26" ht="12.75" customHeight="1">
      <c r="A545" s="192"/>
      <c r="B545" s="192"/>
      <c r="C545" s="192"/>
      <c r="D545" s="192"/>
      <c r="E545" s="192"/>
      <c r="F545" s="192"/>
      <c r="G545" s="192"/>
      <c r="H545" s="192"/>
      <c r="I545" s="192"/>
      <c r="J545" s="192"/>
      <c r="K545" s="192"/>
      <c r="L545" s="192"/>
      <c r="M545" s="192"/>
      <c r="N545" s="192"/>
      <c r="O545" s="192"/>
      <c r="P545" s="192"/>
      <c r="Q545" s="192"/>
      <c r="R545" s="192"/>
      <c r="S545" s="192"/>
      <c r="T545" s="192"/>
      <c r="U545" s="192"/>
      <c r="V545" s="192"/>
      <c r="W545" s="192"/>
      <c r="X545" s="192"/>
      <c r="Y545" s="192"/>
      <c r="Z545" s="192"/>
    </row>
    <row r="546" spans="1:26" ht="12.75" customHeight="1">
      <c r="A546" s="192"/>
      <c r="B546" s="192"/>
      <c r="C546" s="192"/>
      <c r="D546" s="192"/>
      <c r="E546" s="192"/>
      <c r="F546" s="192"/>
      <c r="G546" s="192"/>
      <c r="H546" s="192"/>
      <c r="I546" s="192"/>
      <c r="J546" s="192"/>
      <c r="K546" s="192"/>
      <c r="L546" s="192"/>
      <c r="M546" s="192"/>
      <c r="N546" s="192"/>
      <c r="O546" s="192"/>
      <c r="P546" s="192"/>
      <c r="Q546" s="192"/>
      <c r="R546" s="192"/>
      <c r="S546" s="192"/>
      <c r="T546" s="192"/>
      <c r="U546" s="192"/>
      <c r="V546" s="192"/>
      <c r="W546" s="192"/>
      <c r="X546" s="192"/>
      <c r="Y546" s="192"/>
      <c r="Z546" s="192"/>
    </row>
    <row r="547" spans="1:26" ht="12.75" customHeight="1">
      <c r="A547" s="192"/>
      <c r="B547" s="192"/>
      <c r="C547" s="192"/>
      <c r="D547" s="192"/>
      <c r="E547" s="192"/>
      <c r="F547" s="192"/>
      <c r="G547" s="192"/>
      <c r="H547" s="192"/>
      <c r="I547" s="192"/>
      <c r="J547" s="192"/>
      <c r="K547" s="192"/>
      <c r="L547" s="192"/>
      <c r="M547" s="192"/>
      <c r="N547" s="192"/>
      <c r="O547" s="192"/>
      <c r="P547" s="192"/>
      <c r="Q547" s="192"/>
      <c r="R547" s="192"/>
      <c r="S547" s="192"/>
      <c r="T547" s="192"/>
      <c r="U547" s="192"/>
      <c r="V547" s="192"/>
      <c r="W547" s="192"/>
      <c r="X547" s="192"/>
      <c r="Y547" s="192"/>
      <c r="Z547" s="192"/>
    </row>
    <row r="548" spans="1:26" ht="12.75" customHeight="1">
      <c r="A548" s="192"/>
      <c r="B548" s="192"/>
      <c r="C548" s="192"/>
      <c r="D548" s="192"/>
      <c r="E548" s="192"/>
      <c r="F548" s="192"/>
      <c r="G548" s="192"/>
      <c r="H548" s="192"/>
      <c r="I548" s="192"/>
      <c r="J548" s="192"/>
      <c r="K548" s="192"/>
      <c r="L548" s="192"/>
      <c r="M548" s="192"/>
      <c r="N548" s="192"/>
      <c r="O548" s="192"/>
      <c r="P548" s="192"/>
      <c r="Q548" s="192"/>
      <c r="R548" s="192"/>
      <c r="S548" s="192"/>
      <c r="T548" s="192"/>
      <c r="U548" s="192"/>
      <c r="V548" s="192"/>
      <c r="W548" s="192"/>
      <c r="X548" s="192"/>
      <c r="Y548" s="192"/>
      <c r="Z548" s="192"/>
    </row>
    <row r="549" spans="1:26" ht="12.75" customHeight="1">
      <c r="A549" s="192"/>
      <c r="B549" s="192"/>
      <c r="C549" s="192"/>
      <c r="D549" s="192"/>
      <c r="E549" s="192"/>
      <c r="F549" s="192"/>
      <c r="G549" s="192"/>
      <c r="H549" s="192"/>
      <c r="I549" s="192"/>
      <c r="J549" s="192"/>
      <c r="K549" s="192"/>
      <c r="L549" s="192"/>
      <c r="M549" s="192"/>
      <c r="N549" s="192"/>
      <c r="O549" s="192"/>
      <c r="P549" s="192"/>
      <c r="Q549" s="192"/>
      <c r="R549" s="192"/>
      <c r="S549" s="192"/>
      <c r="T549" s="192"/>
      <c r="U549" s="192"/>
      <c r="V549" s="192"/>
      <c r="W549" s="192"/>
      <c r="X549" s="192"/>
      <c r="Y549" s="192"/>
      <c r="Z549" s="192"/>
    </row>
    <row r="550" spans="1:26" ht="12.75" customHeight="1">
      <c r="A550" s="192"/>
      <c r="B550" s="192"/>
      <c r="C550" s="192"/>
      <c r="D550" s="192"/>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row>
    <row r="551" spans="1:26" ht="12.75" customHeight="1">
      <c r="A551" s="192"/>
      <c r="B551" s="192"/>
      <c r="C551" s="192"/>
      <c r="D551" s="192"/>
      <c r="E551" s="192"/>
      <c r="F551" s="192"/>
      <c r="G551" s="192"/>
      <c r="H551" s="192"/>
      <c r="I551" s="192"/>
      <c r="J551" s="192"/>
      <c r="K551" s="192"/>
      <c r="L551" s="192"/>
      <c r="M551" s="192"/>
      <c r="N551" s="192"/>
      <c r="O551" s="192"/>
      <c r="P551" s="192"/>
      <c r="Q551" s="192"/>
      <c r="R551" s="192"/>
      <c r="S551" s="192"/>
      <c r="T551" s="192"/>
      <c r="U551" s="192"/>
      <c r="V551" s="192"/>
      <c r="W551" s="192"/>
      <c r="X551" s="192"/>
      <c r="Y551" s="192"/>
      <c r="Z551" s="192"/>
    </row>
    <row r="552" spans="1:26" ht="12.75" customHeight="1">
      <c r="A552" s="192"/>
      <c r="B552" s="192"/>
      <c r="C552" s="192"/>
      <c r="D552" s="192"/>
      <c r="E552" s="192"/>
      <c r="F552" s="192"/>
      <c r="G552" s="192"/>
      <c r="H552" s="192"/>
      <c r="I552" s="192"/>
      <c r="J552" s="192"/>
      <c r="K552" s="192"/>
      <c r="L552" s="192"/>
      <c r="M552" s="192"/>
      <c r="N552" s="192"/>
      <c r="O552" s="192"/>
      <c r="P552" s="192"/>
      <c r="Q552" s="192"/>
      <c r="R552" s="192"/>
      <c r="S552" s="192"/>
      <c r="T552" s="192"/>
      <c r="U552" s="192"/>
      <c r="V552" s="192"/>
      <c r="W552" s="192"/>
      <c r="X552" s="192"/>
      <c r="Y552" s="192"/>
      <c r="Z552" s="192"/>
    </row>
    <row r="553" spans="1:26" ht="12.75" customHeight="1">
      <c r="A553" s="192"/>
      <c r="B553" s="192"/>
      <c r="C553" s="192"/>
      <c r="D553" s="19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row>
    <row r="554" spans="1:26" ht="12.75" customHeight="1">
      <c r="A554" s="192"/>
      <c r="B554" s="192"/>
      <c r="C554" s="192"/>
      <c r="D554" s="19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row>
    <row r="555" spans="1:26" ht="12.75" customHeight="1">
      <c r="A555" s="192"/>
      <c r="B555" s="192"/>
      <c r="C555" s="192"/>
      <c r="D555" s="192"/>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row>
    <row r="556" spans="1:26" ht="12.75" customHeight="1">
      <c r="A556" s="192"/>
      <c r="B556" s="192"/>
      <c r="C556" s="192"/>
      <c r="D556" s="192"/>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row>
    <row r="557" spans="1:26" ht="12.75" customHeight="1">
      <c r="A557" s="192"/>
      <c r="B557" s="192"/>
      <c r="C557" s="192"/>
      <c r="D557" s="192"/>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row>
    <row r="558" spans="1:26" ht="12.75" customHeight="1">
      <c r="A558" s="192"/>
      <c r="B558" s="192"/>
      <c r="C558" s="192"/>
      <c r="D558" s="19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row>
    <row r="559" spans="1:26" ht="12.75" customHeight="1">
      <c r="A559" s="192"/>
      <c r="B559" s="192"/>
      <c r="C559" s="192"/>
      <c r="D559" s="19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row>
    <row r="560" spans="1:26" ht="12.75" customHeight="1">
      <c r="A560" s="192"/>
      <c r="B560" s="192"/>
      <c r="C560" s="192"/>
      <c r="D560" s="192"/>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row>
    <row r="561" spans="1:26" ht="12.75" customHeight="1">
      <c r="A561" s="192"/>
      <c r="B561" s="192"/>
      <c r="C561" s="192"/>
      <c r="D561" s="192"/>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row>
    <row r="562" spans="1:26" ht="12.75" customHeight="1">
      <c r="A562" s="192"/>
      <c r="B562" s="192"/>
      <c r="C562" s="192"/>
      <c r="D562" s="19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row>
    <row r="563" spans="1:26" ht="12.75" customHeight="1">
      <c r="A563" s="192"/>
      <c r="B563" s="192"/>
      <c r="C563" s="192"/>
      <c r="D563" s="192"/>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row>
    <row r="564" spans="1:26" ht="12.75" customHeight="1">
      <c r="A564" s="192"/>
      <c r="B564" s="192"/>
      <c r="C564" s="192"/>
      <c r="D564" s="19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row>
    <row r="565" spans="1:26" ht="12.75" customHeight="1">
      <c r="A565" s="192"/>
      <c r="B565" s="192"/>
      <c r="C565" s="192"/>
      <c r="D565" s="192"/>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row>
    <row r="566" spans="1:26" ht="12.75" customHeight="1">
      <c r="A566" s="192"/>
      <c r="B566" s="192"/>
      <c r="C566" s="192"/>
      <c r="D566" s="192"/>
      <c r="E566" s="192"/>
      <c r="F566" s="192"/>
      <c r="G566" s="192"/>
      <c r="H566" s="192"/>
      <c r="I566" s="192"/>
      <c r="J566" s="192"/>
      <c r="K566" s="192"/>
      <c r="L566" s="192"/>
      <c r="M566" s="192"/>
      <c r="N566" s="192"/>
      <c r="O566" s="192"/>
      <c r="P566" s="192"/>
      <c r="Q566" s="192"/>
      <c r="R566" s="192"/>
      <c r="S566" s="192"/>
      <c r="T566" s="192"/>
      <c r="U566" s="192"/>
      <c r="V566" s="192"/>
      <c r="W566" s="192"/>
      <c r="X566" s="192"/>
      <c r="Y566" s="192"/>
      <c r="Z566" s="192"/>
    </row>
    <row r="567" spans="1:26" ht="12.75" customHeight="1">
      <c r="A567" s="192"/>
      <c r="B567" s="192"/>
      <c r="C567" s="192"/>
      <c r="D567" s="192"/>
      <c r="E567" s="192"/>
      <c r="F567" s="192"/>
      <c r="G567" s="192"/>
      <c r="H567" s="192"/>
      <c r="I567" s="192"/>
      <c r="J567" s="192"/>
      <c r="K567" s="192"/>
      <c r="L567" s="192"/>
      <c r="M567" s="192"/>
      <c r="N567" s="192"/>
      <c r="O567" s="192"/>
      <c r="P567" s="192"/>
      <c r="Q567" s="192"/>
      <c r="R567" s="192"/>
      <c r="S567" s="192"/>
      <c r="T567" s="192"/>
      <c r="U567" s="192"/>
      <c r="V567" s="192"/>
      <c r="W567" s="192"/>
      <c r="X567" s="192"/>
      <c r="Y567" s="192"/>
      <c r="Z567" s="192"/>
    </row>
    <row r="568" spans="1:26" ht="12.75" customHeight="1">
      <c r="A568" s="192"/>
      <c r="B568" s="192"/>
      <c r="C568" s="192"/>
      <c r="D568" s="192"/>
      <c r="E568" s="192"/>
      <c r="F568" s="192"/>
      <c r="G568" s="192"/>
      <c r="H568" s="192"/>
      <c r="I568" s="192"/>
      <c r="J568" s="192"/>
      <c r="K568" s="192"/>
      <c r="L568" s="192"/>
      <c r="M568" s="192"/>
      <c r="N568" s="192"/>
      <c r="O568" s="192"/>
      <c r="P568" s="192"/>
      <c r="Q568" s="192"/>
      <c r="R568" s="192"/>
      <c r="S568" s="192"/>
      <c r="T568" s="192"/>
      <c r="U568" s="192"/>
      <c r="V568" s="192"/>
      <c r="W568" s="192"/>
      <c r="X568" s="192"/>
      <c r="Y568" s="192"/>
      <c r="Z568" s="192"/>
    </row>
    <row r="569" spans="1:26" ht="12.75" customHeight="1">
      <c r="A569" s="192"/>
      <c r="B569" s="192"/>
      <c r="C569" s="192"/>
      <c r="D569" s="192"/>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row>
    <row r="570" spans="1:26" ht="12.75" customHeight="1">
      <c r="A570" s="192"/>
      <c r="B570" s="192"/>
      <c r="C570" s="192"/>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row>
    <row r="571" spans="1:26" ht="12.75" customHeight="1">
      <c r="A571" s="192"/>
      <c r="B571" s="192"/>
      <c r="C571" s="192"/>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row>
    <row r="572" spans="1:26" ht="12.75" customHeight="1">
      <c r="A572" s="192"/>
      <c r="B572" s="192"/>
      <c r="C572" s="192"/>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row>
    <row r="573" spans="1:26" ht="12.75" customHeight="1">
      <c r="A573" s="192"/>
      <c r="B573" s="192"/>
      <c r="C573" s="192"/>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row>
    <row r="574" spans="1:26" ht="12.75" customHeight="1">
      <c r="A574" s="192"/>
      <c r="B574" s="192"/>
      <c r="C574" s="192"/>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row>
    <row r="575" spans="1:26" ht="12.75" customHeight="1">
      <c r="A575" s="192"/>
      <c r="B575" s="192"/>
      <c r="C575" s="192"/>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row>
    <row r="576" spans="1:26" ht="12.75" customHeight="1">
      <c r="A576" s="192"/>
      <c r="B576" s="192"/>
      <c r="C576" s="192"/>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row>
    <row r="577" spans="1:26" ht="12.75" customHeight="1">
      <c r="A577" s="192"/>
      <c r="B577" s="192"/>
      <c r="C577" s="192"/>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row>
    <row r="578" spans="1:26" ht="12.75" customHeight="1">
      <c r="A578" s="192"/>
      <c r="B578" s="192"/>
      <c r="C578" s="192"/>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row>
    <row r="579" spans="1:26" ht="12.75" customHeight="1">
      <c r="A579" s="192"/>
      <c r="B579" s="192"/>
      <c r="C579" s="192"/>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row>
    <row r="580" spans="1:26" ht="12.75" customHeight="1">
      <c r="A580" s="192"/>
      <c r="B580" s="192"/>
      <c r="C580" s="192"/>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row>
    <row r="581" spans="1:26" ht="12.75" customHeight="1">
      <c r="A581" s="192"/>
      <c r="B581" s="192"/>
      <c r="C581" s="192"/>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row>
    <row r="582" spans="1:26" ht="12.75" customHeight="1">
      <c r="A582" s="192"/>
      <c r="B582" s="192"/>
      <c r="C582" s="192"/>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row>
    <row r="583" spans="1:26" ht="12.75" customHeight="1">
      <c r="A583" s="192"/>
      <c r="B583" s="192"/>
      <c r="C583" s="192"/>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row>
    <row r="584" spans="1:26" ht="12.75" customHeight="1">
      <c r="A584" s="192"/>
      <c r="B584" s="192"/>
      <c r="C584" s="192"/>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row>
    <row r="585" spans="1:26" ht="12.75" customHeight="1">
      <c r="A585" s="192"/>
      <c r="B585" s="192"/>
      <c r="C585" s="192"/>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row>
    <row r="586" spans="1:26" ht="12.75" customHeight="1">
      <c r="A586" s="192"/>
      <c r="B586" s="192"/>
      <c r="C586" s="192"/>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row>
    <row r="587" spans="1:26" ht="12.75" customHeight="1">
      <c r="A587" s="192"/>
      <c r="B587" s="192"/>
      <c r="C587" s="192"/>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row>
    <row r="588" spans="1:26" ht="12.75" customHeight="1">
      <c r="A588" s="192"/>
      <c r="B588" s="192"/>
      <c r="C588" s="192"/>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row>
    <row r="589" spans="1:26" ht="12.75" customHeight="1">
      <c r="A589" s="192"/>
      <c r="B589" s="192"/>
      <c r="C589" s="192"/>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row>
    <row r="590" spans="1:26" ht="12.75" customHeight="1">
      <c r="A590" s="192"/>
      <c r="B590" s="192"/>
      <c r="C590" s="192"/>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row>
    <row r="591" spans="1:26" ht="12.75" customHeight="1">
      <c r="A591" s="192"/>
      <c r="B591" s="192"/>
      <c r="C591" s="192"/>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row>
    <row r="592" spans="1:26" ht="12.75" customHeight="1">
      <c r="A592" s="192"/>
      <c r="B592" s="192"/>
      <c r="C592" s="192"/>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row>
    <row r="593" spans="1:26" ht="12.75" customHeight="1">
      <c r="A593" s="192"/>
      <c r="B593" s="192"/>
      <c r="C593" s="192"/>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row>
    <row r="594" spans="1:26" ht="12.75" customHeight="1">
      <c r="A594" s="192"/>
      <c r="B594" s="192"/>
      <c r="C594" s="192"/>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row>
    <row r="595" spans="1:26" ht="12.75" customHeight="1">
      <c r="A595" s="192"/>
      <c r="B595" s="192"/>
      <c r="C595" s="192"/>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row>
    <row r="596" spans="1:26" ht="12.75" customHeight="1">
      <c r="A596" s="192"/>
      <c r="B596" s="192"/>
      <c r="C596" s="192"/>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row>
    <row r="597" spans="1:26" ht="12.75" customHeight="1">
      <c r="A597" s="192"/>
      <c r="B597" s="192"/>
      <c r="C597" s="192"/>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row>
    <row r="598" spans="1:26" ht="12.75" customHeight="1">
      <c r="A598" s="192"/>
      <c r="B598" s="192"/>
      <c r="C598" s="192"/>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row>
    <row r="599" spans="1:26" ht="12.75" customHeight="1">
      <c r="A599" s="192"/>
      <c r="B599" s="192"/>
      <c r="C599" s="192"/>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row>
    <row r="600" spans="1:26" ht="12.75" customHeight="1">
      <c r="A600" s="192"/>
      <c r="B600" s="192"/>
      <c r="C600" s="192"/>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row>
    <row r="601" spans="1:26" ht="12.75" customHeight="1">
      <c r="A601" s="192"/>
      <c r="B601" s="192"/>
      <c r="C601" s="192"/>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row>
    <row r="602" spans="1:26" ht="12.75" customHeight="1">
      <c r="A602" s="192"/>
      <c r="B602" s="192"/>
      <c r="C602" s="192"/>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row>
    <row r="603" spans="1:26" ht="12.75" customHeight="1">
      <c r="A603" s="192"/>
      <c r="B603" s="192"/>
      <c r="C603" s="192"/>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row>
    <row r="604" spans="1:26" ht="12.75" customHeight="1">
      <c r="A604" s="192"/>
      <c r="B604" s="192"/>
      <c r="C604" s="192"/>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row>
    <row r="605" spans="1:26" ht="12.75" customHeight="1">
      <c r="A605" s="192"/>
      <c r="B605" s="192"/>
      <c r="C605" s="192"/>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row>
    <row r="606" spans="1:26" ht="12.75" customHeight="1">
      <c r="A606" s="192"/>
      <c r="B606" s="192"/>
      <c r="C606" s="192"/>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row>
    <row r="607" spans="1:26" ht="12.75" customHeight="1">
      <c r="A607" s="192"/>
      <c r="B607" s="192"/>
      <c r="C607" s="192"/>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row>
    <row r="608" spans="1:26" ht="12.75" customHeight="1">
      <c r="A608" s="192"/>
      <c r="B608" s="192"/>
      <c r="C608" s="192"/>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row>
    <row r="609" spans="1:26" ht="12.75" customHeight="1">
      <c r="A609" s="192"/>
      <c r="B609" s="192"/>
      <c r="C609" s="192"/>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row>
    <row r="610" spans="1:26" ht="12.75" customHeight="1">
      <c r="A610" s="192"/>
      <c r="B610" s="192"/>
      <c r="C610" s="192"/>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row>
    <row r="611" spans="1:26" ht="12.75" customHeight="1">
      <c r="A611" s="192"/>
      <c r="B611" s="192"/>
      <c r="C611" s="192"/>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row>
    <row r="612" spans="1:26" ht="12.75" customHeight="1">
      <c r="A612" s="192"/>
      <c r="B612" s="192"/>
      <c r="C612" s="192"/>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row>
    <row r="613" spans="1:26" ht="12.75" customHeight="1">
      <c r="A613" s="192"/>
      <c r="B613" s="192"/>
      <c r="C613" s="192"/>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row>
    <row r="614" spans="1:26" ht="12.75" customHeight="1">
      <c r="A614" s="192"/>
      <c r="B614" s="192"/>
      <c r="C614" s="192"/>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row>
    <row r="615" spans="1:26" ht="12.75" customHeight="1">
      <c r="A615" s="192"/>
      <c r="B615" s="192"/>
      <c r="C615" s="192"/>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row>
    <row r="616" spans="1:26" ht="12.75" customHeight="1">
      <c r="A616" s="192"/>
      <c r="B616" s="192"/>
      <c r="C616" s="192"/>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row>
    <row r="617" spans="1:26" ht="12.75" customHeight="1">
      <c r="A617" s="192"/>
      <c r="B617" s="192"/>
      <c r="C617" s="192"/>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row>
    <row r="618" spans="1:26" ht="12.75" customHeight="1">
      <c r="A618" s="192"/>
      <c r="B618" s="192"/>
      <c r="C618" s="192"/>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row>
    <row r="619" spans="1:26" ht="12.75" customHeight="1">
      <c r="A619" s="192"/>
      <c r="B619" s="192"/>
      <c r="C619" s="192"/>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row>
    <row r="620" spans="1:26" ht="12.75" customHeight="1">
      <c r="A620" s="192"/>
      <c r="B620" s="192"/>
      <c r="C620" s="192"/>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row>
    <row r="621" spans="1:26" ht="12.75" customHeight="1">
      <c r="A621" s="192"/>
      <c r="B621" s="192"/>
      <c r="C621" s="192"/>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row>
    <row r="622" spans="1:26" ht="12.75" customHeight="1">
      <c r="A622" s="192"/>
      <c r="B622" s="192"/>
      <c r="C622" s="192"/>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row>
    <row r="623" spans="1:26" ht="12.75" customHeight="1">
      <c r="A623" s="192"/>
      <c r="B623" s="192"/>
      <c r="C623" s="192"/>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row>
    <row r="624" spans="1:26" ht="12.75" customHeight="1">
      <c r="A624" s="192"/>
      <c r="B624" s="192"/>
      <c r="C624" s="192"/>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row>
    <row r="625" spans="1:26" ht="12.75" customHeight="1">
      <c r="A625" s="192"/>
      <c r="B625" s="192"/>
      <c r="C625" s="192"/>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row>
    <row r="626" spans="1:26" ht="12.75" customHeight="1">
      <c r="A626" s="192"/>
      <c r="B626" s="192"/>
      <c r="C626" s="192"/>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row>
    <row r="627" spans="1:26" ht="12.75" customHeight="1">
      <c r="A627" s="192"/>
      <c r="B627" s="192"/>
      <c r="C627" s="192"/>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row>
    <row r="628" spans="1:26" ht="12.75" customHeight="1">
      <c r="A628" s="192"/>
      <c r="B628" s="192"/>
      <c r="C628" s="192"/>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row>
    <row r="629" spans="1:26" ht="12.75" customHeight="1">
      <c r="A629" s="192"/>
      <c r="B629" s="192"/>
      <c r="C629" s="192"/>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row>
    <row r="630" spans="1:26" ht="12.75" customHeight="1">
      <c r="A630" s="192"/>
      <c r="B630" s="192"/>
      <c r="C630" s="192"/>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row>
    <row r="631" spans="1:26" ht="12.75" customHeight="1">
      <c r="A631" s="192"/>
      <c r="B631" s="192"/>
      <c r="C631" s="192"/>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row>
    <row r="632" spans="1:26" ht="12.75" customHeight="1">
      <c r="A632" s="192"/>
      <c r="B632" s="192"/>
      <c r="C632" s="192"/>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row>
    <row r="633" spans="1:26" ht="12.75" customHeight="1">
      <c r="A633" s="192"/>
      <c r="B633" s="192"/>
      <c r="C633" s="192"/>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row>
    <row r="634" spans="1:26" ht="12.75" customHeight="1">
      <c r="A634" s="192"/>
      <c r="B634" s="192"/>
      <c r="C634" s="192"/>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row>
    <row r="635" spans="1:26" ht="12.75" customHeight="1">
      <c r="A635" s="192"/>
      <c r="B635" s="192"/>
      <c r="C635" s="192"/>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row>
    <row r="636" spans="1:26" ht="12.75" customHeight="1">
      <c r="A636" s="192"/>
      <c r="B636" s="192"/>
      <c r="C636" s="192"/>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row>
    <row r="637" spans="1:26" ht="12.75" customHeight="1">
      <c r="A637" s="192"/>
      <c r="B637" s="192"/>
      <c r="C637" s="192"/>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row>
    <row r="638" spans="1:26" ht="12.75" customHeight="1">
      <c r="A638" s="192"/>
      <c r="B638" s="192"/>
      <c r="C638" s="192"/>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row>
    <row r="639" spans="1:26" ht="12.75" customHeight="1">
      <c r="A639" s="192"/>
      <c r="B639" s="192"/>
      <c r="C639" s="192"/>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row>
    <row r="640" spans="1:26" ht="12.75" customHeight="1">
      <c r="A640" s="192"/>
      <c r="B640" s="192"/>
      <c r="C640" s="192"/>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row>
    <row r="641" spans="1:26" ht="12.75" customHeight="1">
      <c r="A641" s="192"/>
      <c r="B641" s="192"/>
      <c r="C641" s="192"/>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row>
    <row r="642" spans="1:26" ht="12.75" customHeight="1">
      <c r="A642" s="192"/>
      <c r="B642" s="192"/>
      <c r="C642" s="192"/>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row>
    <row r="643" spans="1:26" ht="12.75" customHeight="1">
      <c r="A643" s="192"/>
      <c r="B643" s="192"/>
      <c r="C643" s="192"/>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row>
    <row r="644" spans="1:26" ht="12.75" customHeight="1">
      <c r="A644" s="192"/>
      <c r="B644" s="192"/>
      <c r="C644" s="192"/>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row>
    <row r="645" spans="1:26" ht="12.75" customHeight="1">
      <c r="A645" s="192"/>
      <c r="B645" s="192"/>
      <c r="C645" s="192"/>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row>
    <row r="646" spans="1:26" ht="12.75" customHeight="1">
      <c r="A646" s="192"/>
      <c r="B646" s="192"/>
      <c r="C646" s="192"/>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row>
    <row r="647" spans="1:26" ht="12.75" customHeight="1">
      <c r="A647" s="192"/>
      <c r="B647" s="192"/>
      <c r="C647" s="192"/>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row>
    <row r="648" spans="1:26" ht="12.75" customHeight="1">
      <c r="A648" s="192"/>
      <c r="B648" s="192"/>
      <c r="C648" s="192"/>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row>
    <row r="649" spans="1:26" ht="12.75" customHeight="1">
      <c r="A649" s="192"/>
      <c r="B649" s="192"/>
      <c r="C649" s="192"/>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row>
    <row r="650" spans="1:26" ht="12.75" customHeight="1">
      <c r="A650" s="192"/>
      <c r="B650" s="192"/>
      <c r="C650" s="192"/>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row>
    <row r="651" spans="1:26" ht="12.75" customHeight="1">
      <c r="A651" s="192"/>
      <c r="B651" s="192"/>
      <c r="C651" s="192"/>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row>
    <row r="652" spans="1:26" ht="12.75" customHeight="1">
      <c r="A652" s="192"/>
      <c r="B652" s="192"/>
      <c r="C652" s="192"/>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row>
    <row r="653" spans="1:26" ht="12.75" customHeight="1">
      <c r="A653" s="192"/>
      <c r="B653" s="192"/>
      <c r="C653" s="192"/>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row>
    <row r="654" spans="1:26" ht="12.75" customHeight="1">
      <c r="A654" s="192"/>
      <c r="B654" s="192"/>
      <c r="C654" s="192"/>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row>
    <row r="655" spans="1:26" ht="12.75" customHeight="1">
      <c r="A655" s="192"/>
      <c r="B655" s="192"/>
      <c r="C655" s="192"/>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row>
    <row r="656" spans="1:26" ht="12.75" customHeight="1">
      <c r="A656" s="192"/>
      <c r="B656" s="192"/>
      <c r="C656" s="192"/>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row>
    <row r="657" spans="1:26" ht="12.75" customHeight="1">
      <c r="A657" s="192"/>
      <c r="B657" s="192"/>
      <c r="C657" s="192"/>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row>
    <row r="658" spans="1:26" ht="12.75" customHeight="1">
      <c r="A658" s="192"/>
      <c r="B658" s="192"/>
      <c r="C658" s="192"/>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row>
    <row r="659" spans="1:26" ht="12.75" customHeight="1">
      <c r="A659" s="192"/>
      <c r="B659" s="192"/>
      <c r="C659" s="192"/>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row>
    <row r="660" spans="1:26" ht="12.75" customHeight="1">
      <c r="A660" s="192"/>
      <c r="B660" s="192"/>
      <c r="C660" s="192"/>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row>
    <row r="661" spans="1:26" ht="12.75" customHeight="1">
      <c r="A661" s="192"/>
      <c r="B661" s="192"/>
      <c r="C661" s="192"/>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row>
    <row r="662" spans="1:26" ht="12.75" customHeight="1">
      <c r="A662" s="192"/>
      <c r="B662" s="192"/>
      <c r="C662" s="192"/>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row>
    <row r="663" spans="1:26" ht="12.75" customHeight="1">
      <c r="A663" s="192"/>
      <c r="B663" s="192"/>
      <c r="C663" s="192"/>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row>
    <row r="664" spans="1:26" ht="12.75" customHeight="1">
      <c r="A664" s="192"/>
      <c r="B664" s="192"/>
      <c r="C664" s="192"/>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row>
    <row r="665" spans="1:26" ht="12.75" customHeight="1">
      <c r="A665" s="192"/>
      <c r="B665" s="192"/>
      <c r="C665" s="192"/>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row>
    <row r="666" spans="1:26" ht="12.75" customHeight="1">
      <c r="A666" s="192"/>
      <c r="B666" s="192"/>
      <c r="C666" s="192"/>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row>
    <row r="667" spans="1:26" ht="12.75" customHeight="1">
      <c r="A667" s="192"/>
      <c r="B667" s="192"/>
      <c r="C667" s="192"/>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row>
    <row r="668" spans="1:26" ht="12.75" customHeight="1">
      <c r="A668" s="192"/>
      <c r="B668" s="192"/>
      <c r="C668" s="192"/>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row>
    <row r="669" spans="1:26" ht="12.75" customHeight="1">
      <c r="A669" s="192"/>
      <c r="B669" s="192"/>
      <c r="C669" s="192"/>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row>
    <row r="670" spans="1:26" ht="12.75" customHeight="1">
      <c r="A670" s="192"/>
      <c r="B670" s="192"/>
      <c r="C670" s="192"/>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row>
    <row r="671" spans="1:26" ht="12.75" customHeight="1">
      <c r="A671" s="192"/>
      <c r="B671" s="192"/>
      <c r="C671" s="192"/>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row>
    <row r="672" spans="1:26" ht="12.75" customHeight="1">
      <c r="A672" s="192"/>
      <c r="B672" s="192"/>
      <c r="C672" s="192"/>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row>
    <row r="673" spans="1:26" ht="12.75" customHeight="1">
      <c r="A673" s="192"/>
      <c r="B673" s="192"/>
      <c r="C673" s="192"/>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row>
    <row r="674" spans="1:26" ht="12.75" customHeight="1">
      <c r="A674" s="192"/>
      <c r="B674" s="192"/>
      <c r="C674" s="192"/>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row>
    <row r="675" spans="1:26" ht="12.75" customHeight="1">
      <c r="A675" s="192"/>
      <c r="B675" s="192"/>
      <c r="C675" s="192"/>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row>
    <row r="676" spans="1:26" ht="12.75" customHeight="1">
      <c r="A676" s="192"/>
      <c r="B676" s="192"/>
      <c r="C676" s="192"/>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row>
    <row r="677" spans="1:26" ht="12.75" customHeight="1">
      <c r="A677" s="192"/>
      <c r="B677" s="192"/>
      <c r="C677" s="192"/>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row>
    <row r="678" spans="1:26" ht="12.75" customHeight="1">
      <c r="A678" s="192"/>
      <c r="B678" s="192"/>
      <c r="C678" s="192"/>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row>
    <row r="679" spans="1:26" ht="12.75" customHeight="1">
      <c r="A679" s="192"/>
      <c r="B679" s="192"/>
      <c r="C679" s="192"/>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row>
    <row r="680" spans="1:26" ht="12.75" customHeight="1">
      <c r="A680" s="192"/>
      <c r="B680" s="192"/>
      <c r="C680" s="192"/>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row>
    <row r="681" spans="1:26" ht="12.75" customHeight="1">
      <c r="A681" s="192"/>
      <c r="B681" s="192"/>
      <c r="C681" s="192"/>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row>
    <row r="682" spans="1:26" ht="12.75" customHeight="1">
      <c r="A682" s="192"/>
      <c r="B682" s="192"/>
      <c r="C682" s="192"/>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row>
    <row r="683" spans="1:26" ht="12.75" customHeight="1">
      <c r="A683" s="192"/>
      <c r="B683" s="192"/>
      <c r="C683" s="192"/>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row>
    <row r="684" spans="1:26" ht="12.75" customHeight="1">
      <c r="A684" s="192"/>
      <c r="B684" s="192"/>
      <c r="C684" s="192"/>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row>
    <row r="685" spans="1:26" ht="12.75" customHeight="1">
      <c r="A685" s="192"/>
      <c r="B685" s="192"/>
      <c r="C685" s="192"/>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row>
    <row r="686" spans="1:26" ht="12.75" customHeight="1">
      <c r="A686" s="192"/>
      <c r="B686" s="192"/>
      <c r="C686" s="192"/>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row>
    <row r="687" spans="1:26" ht="12.75" customHeight="1">
      <c r="A687" s="192"/>
      <c r="B687" s="192"/>
      <c r="C687" s="192"/>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row>
    <row r="688" spans="1:26" ht="12.75" customHeight="1">
      <c r="A688" s="192"/>
      <c r="B688" s="192"/>
      <c r="C688" s="192"/>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row>
    <row r="689" spans="1:26" ht="12.75" customHeight="1">
      <c r="A689" s="192"/>
      <c r="B689" s="192"/>
      <c r="C689" s="192"/>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row>
    <row r="690" spans="1:26" ht="12.75" customHeight="1">
      <c r="A690" s="192"/>
      <c r="B690" s="192"/>
      <c r="C690" s="192"/>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row>
    <row r="691" spans="1:26" ht="12.75" customHeight="1">
      <c r="A691" s="192"/>
      <c r="B691" s="192"/>
      <c r="C691" s="192"/>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row>
    <row r="692" spans="1:26" ht="12.75" customHeight="1">
      <c r="A692" s="192"/>
      <c r="B692" s="192"/>
      <c r="C692" s="192"/>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row>
    <row r="693" spans="1:26" ht="12.75" customHeight="1">
      <c r="A693" s="192"/>
      <c r="B693" s="192"/>
      <c r="C693" s="192"/>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row>
    <row r="694" spans="1:26" ht="12.75" customHeight="1">
      <c r="A694" s="192"/>
      <c r="B694" s="192"/>
      <c r="C694" s="192"/>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row>
    <row r="695" spans="1:26" ht="12.75" customHeight="1">
      <c r="A695" s="192"/>
      <c r="B695" s="192"/>
      <c r="C695" s="192"/>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row>
    <row r="696" spans="1:26" ht="12.75" customHeight="1">
      <c r="A696" s="192"/>
      <c r="B696" s="192"/>
      <c r="C696" s="192"/>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row>
    <row r="697" spans="1:26" ht="12.75" customHeight="1">
      <c r="A697" s="192"/>
      <c r="B697" s="192"/>
      <c r="C697" s="192"/>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row>
    <row r="698" spans="1:26" ht="12.75" customHeight="1">
      <c r="A698" s="192"/>
      <c r="B698" s="192"/>
      <c r="C698" s="192"/>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row>
    <row r="699" spans="1:26" ht="12.75" customHeight="1">
      <c r="A699" s="192"/>
      <c r="B699" s="192"/>
      <c r="C699" s="192"/>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row>
    <row r="700" spans="1:26" ht="12.75" customHeight="1">
      <c r="A700" s="192"/>
      <c r="B700" s="192"/>
      <c r="C700" s="192"/>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row>
    <row r="701" spans="1:26" ht="12.75" customHeight="1">
      <c r="A701" s="192"/>
      <c r="B701" s="192"/>
      <c r="C701" s="192"/>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row>
    <row r="702" spans="1:26" ht="12.75" customHeight="1">
      <c r="A702" s="192"/>
      <c r="B702" s="192"/>
      <c r="C702" s="192"/>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row>
    <row r="703" spans="1:26" ht="12.75" customHeight="1">
      <c r="A703" s="192"/>
      <c r="B703" s="192"/>
      <c r="C703" s="192"/>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row>
    <row r="704" spans="1:26" ht="12.75" customHeight="1">
      <c r="A704" s="192"/>
      <c r="B704" s="192"/>
      <c r="C704" s="192"/>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row>
    <row r="705" spans="1:26" ht="12.75" customHeight="1">
      <c r="A705" s="192"/>
      <c r="B705" s="192"/>
      <c r="C705" s="192"/>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row>
    <row r="706" spans="1:26" ht="12.75" customHeight="1">
      <c r="A706" s="192"/>
      <c r="B706" s="192"/>
      <c r="C706" s="192"/>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row>
    <row r="707" spans="1:26" ht="12.75" customHeight="1">
      <c r="A707" s="192"/>
      <c r="B707" s="192"/>
      <c r="C707" s="192"/>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row>
    <row r="708" spans="1:26" ht="12.75" customHeight="1">
      <c r="A708" s="192"/>
      <c r="B708" s="192"/>
      <c r="C708" s="192"/>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row>
    <row r="709" spans="1:26" ht="12.75" customHeight="1">
      <c r="A709" s="192"/>
      <c r="B709" s="192"/>
      <c r="C709" s="192"/>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row>
    <row r="710" spans="1:26" ht="12.75" customHeight="1">
      <c r="A710" s="192"/>
      <c r="B710" s="192"/>
      <c r="C710" s="192"/>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row>
    <row r="711" spans="1:26" ht="12.75" customHeight="1">
      <c r="A711" s="192"/>
      <c r="B711" s="192"/>
      <c r="C711" s="192"/>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row>
    <row r="712" spans="1:26" ht="12.75" customHeight="1">
      <c r="A712" s="192"/>
      <c r="B712" s="192"/>
      <c r="C712" s="192"/>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row>
    <row r="713" spans="1:26" ht="12.75" customHeight="1">
      <c r="A713" s="192"/>
      <c r="B713" s="192"/>
      <c r="C713" s="192"/>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row>
    <row r="714" spans="1:26" ht="12.75" customHeight="1">
      <c r="A714" s="192"/>
      <c r="B714" s="192"/>
      <c r="C714" s="192"/>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row>
    <row r="715" spans="1:26" ht="12.75" customHeight="1">
      <c r="A715" s="192"/>
      <c r="B715" s="192"/>
      <c r="C715" s="192"/>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row>
    <row r="716" spans="1:26" ht="12.75" customHeight="1">
      <c r="A716" s="192"/>
      <c r="B716" s="192"/>
      <c r="C716" s="192"/>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row>
    <row r="717" spans="1:26" ht="12.75" customHeight="1">
      <c r="A717" s="192"/>
      <c r="B717" s="192"/>
      <c r="C717" s="192"/>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row>
    <row r="718" spans="1:26" ht="12.75" customHeight="1">
      <c r="A718" s="192"/>
      <c r="B718" s="192"/>
      <c r="C718" s="192"/>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row>
    <row r="719" spans="1:26" ht="12.75" customHeight="1">
      <c r="A719" s="192"/>
      <c r="B719" s="192"/>
      <c r="C719" s="192"/>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row>
    <row r="720" spans="1:26" ht="12.75" customHeight="1">
      <c r="A720" s="192"/>
      <c r="B720" s="192"/>
      <c r="C720" s="192"/>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row>
    <row r="721" spans="1:26" ht="12.75" customHeight="1">
      <c r="A721" s="192"/>
      <c r="B721" s="192"/>
      <c r="C721" s="192"/>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row>
    <row r="722" spans="1:26" ht="12.75" customHeight="1">
      <c r="A722" s="192"/>
      <c r="B722" s="192"/>
      <c r="C722" s="192"/>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row>
    <row r="723" spans="1:26" ht="12.75" customHeight="1">
      <c r="A723" s="192"/>
      <c r="B723" s="192"/>
      <c r="C723" s="192"/>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row>
    <row r="724" spans="1:26" ht="12.75" customHeight="1">
      <c r="A724" s="192"/>
      <c r="B724" s="192"/>
      <c r="C724" s="192"/>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row>
    <row r="725" spans="1:26" ht="12.75" customHeight="1">
      <c r="A725" s="192"/>
      <c r="B725" s="192"/>
      <c r="C725" s="192"/>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row>
    <row r="726" spans="1:26" ht="12.75" customHeight="1">
      <c r="A726" s="192"/>
      <c r="B726" s="192"/>
      <c r="C726" s="192"/>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row>
    <row r="727" spans="1:26" ht="12.75" customHeight="1">
      <c r="A727" s="192"/>
      <c r="B727" s="192"/>
      <c r="C727" s="192"/>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row>
    <row r="728" spans="1:26" ht="12.75" customHeight="1">
      <c r="A728" s="192"/>
      <c r="B728" s="192"/>
      <c r="C728" s="192"/>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row>
    <row r="729" spans="1:26" ht="12.75" customHeight="1">
      <c r="A729" s="192"/>
      <c r="B729" s="192"/>
      <c r="C729" s="192"/>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row>
    <row r="730" spans="1:26" ht="12.75" customHeight="1">
      <c r="A730" s="192"/>
      <c r="B730" s="192"/>
      <c r="C730" s="192"/>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row>
    <row r="731" spans="1:26" ht="12.75" customHeight="1">
      <c r="A731" s="192"/>
      <c r="B731" s="192"/>
      <c r="C731" s="192"/>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row>
    <row r="732" spans="1:26" ht="12.75" customHeight="1">
      <c r="A732" s="192"/>
      <c r="B732" s="192"/>
      <c r="C732" s="192"/>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row>
    <row r="733" spans="1:26" ht="12.75" customHeight="1">
      <c r="A733" s="192"/>
      <c r="B733" s="192"/>
      <c r="C733" s="192"/>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row>
    <row r="734" spans="1:26" ht="12.75" customHeight="1">
      <c r="A734" s="192"/>
      <c r="B734" s="192"/>
      <c r="C734" s="192"/>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row>
    <row r="735" spans="1:26" ht="12.75" customHeight="1">
      <c r="A735" s="192"/>
      <c r="B735" s="192"/>
      <c r="C735" s="192"/>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row>
    <row r="736" spans="1:26" ht="12.75" customHeight="1">
      <c r="A736" s="192"/>
      <c r="B736" s="192"/>
      <c r="C736" s="192"/>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row>
    <row r="737" spans="1:26" ht="12.75" customHeight="1">
      <c r="A737" s="192"/>
      <c r="B737" s="192"/>
      <c r="C737" s="192"/>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row>
    <row r="738" spans="1:26" ht="12.75" customHeight="1">
      <c r="A738" s="192"/>
      <c r="B738" s="192"/>
      <c r="C738" s="192"/>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row>
    <row r="739" spans="1:26" ht="12.75" customHeight="1">
      <c r="A739" s="192"/>
      <c r="B739" s="192"/>
      <c r="C739" s="192"/>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row>
    <row r="740" spans="1:26" ht="12.75" customHeight="1">
      <c r="A740" s="192"/>
      <c r="B740" s="192"/>
      <c r="C740" s="192"/>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row>
    <row r="741" spans="1:26" ht="12.75" customHeight="1">
      <c r="A741" s="192"/>
      <c r="B741" s="192"/>
      <c r="C741" s="192"/>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row>
    <row r="742" spans="1:26" ht="12.75" customHeight="1">
      <c r="A742" s="192"/>
      <c r="B742" s="192"/>
      <c r="C742" s="192"/>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row>
    <row r="743" spans="1:26" ht="12.75" customHeight="1">
      <c r="A743" s="192"/>
      <c r="B743" s="192"/>
      <c r="C743" s="192"/>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row>
    <row r="744" spans="1:26" ht="12.75" customHeight="1">
      <c r="A744" s="192"/>
      <c r="B744" s="192"/>
      <c r="C744" s="192"/>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row>
    <row r="745" spans="1:26" ht="12.75" customHeight="1">
      <c r="A745" s="192"/>
      <c r="B745" s="192"/>
      <c r="C745" s="192"/>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row>
    <row r="746" spans="1:26" ht="12.75" customHeight="1">
      <c r="A746" s="192"/>
      <c r="B746" s="192"/>
      <c r="C746" s="192"/>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row>
    <row r="747" spans="1:26" ht="12.75" customHeight="1">
      <c r="A747" s="192"/>
      <c r="B747" s="192"/>
      <c r="C747" s="192"/>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row>
    <row r="748" spans="1:26" ht="12.75" customHeight="1">
      <c r="A748" s="192"/>
      <c r="B748" s="192"/>
      <c r="C748" s="192"/>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row>
    <row r="749" spans="1:26" ht="12.75" customHeight="1">
      <c r="A749" s="192"/>
      <c r="B749" s="192"/>
      <c r="C749" s="192"/>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row>
    <row r="750" spans="1:26" ht="12.75" customHeight="1">
      <c r="A750" s="192"/>
      <c r="B750" s="192"/>
      <c r="C750" s="192"/>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row>
    <row r="751" spans="1:26" ht="12.75" customHeight="1">
      <c r="A751" s="192"/>
      <c r="B751" s="192"/>
      <c r="C751" s="192"/>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row>
    <row r="752" spans="1:26" ht="12.75" customHeight="1">
      <c r="A752" s="192"/>
      <c r="B752" s="192"/>
      <c r="C752" s="192"/>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row>
    <row r="753" spans="1:26" ht="12.75" customHeight="1">
      <c r="A753" s="192"/>
      <c r="B753" s="192"/>
      <c r="C753" s="192"/>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row>
    <row r="754" spans="1:26" ht="12.75" customHeight="1">
      <c r="A754" s="192"/>
      <c r="B754" s="192"/>
      <c r="C754" s="192"/>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row>
    <row r="755" spans="1:26" ht="12.75" customHeight="1">
      <c r="A755" s="192"/>
      <c r="B755" s="192"/>
      <c r="C755" s="192"/>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row>
    <row r="756" spans="1:26" ht="12.75" customHeight="1">
      <c r="A756" s="192"/>
      <c r="B756" s="192"/>
      <c r="C756" s="192"/>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row>
    <row r="757" spans="1:26" ht="12.75" customHeight="1">
      <c r="A757" s="192"/>
      <c r="B757" s="192"/>
      <c r="C757" s="192"/>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row>
    <row r="758" spans="1:26" ht="12.75" customHeight="1">
      <c r="A758" s="192"/>
      <c r="B758" s="192"/>
      <c r="C758" s="192"/>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row>
    <row r="759" spans="1:26" ht="12.75" customHeight="1">
      <c r="A759" s="192"/>
      <c r="B759" s="192"/>
      <c r="C759" s="192"/>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row>
    <row r="760" spans="1:26" ht="12.75" customHeight="1">
      <c r="A760" s="192"/>
      <c r="B760" s="192"/>
      <c r="C760" s="192"/>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row>
    <row r="761" spans="1:26" ht="12.75" customHeight="1">
      <c r="A761" s="192"/>
      <c r="B761" s="192"/>
      <c r="C761" s="192"/>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row>
    <row r="762" spans="1:26" ht="12.75" customHeight="1">
      <c r="A762" s="192"/>
      <c r="B762" s="192"/>
      <c r="C762" s="192"/>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row>
    <row r="763" spans="1:26" ht="12.75" customHeight="1">
      <c r="A763" s="192"/>
      <c r="B763" s="192"/>
      <c r="C763" s="192"/>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row>
    <row r="764" spans="1:26" ht="12.75" customHeight="1">
      <c r="A764" s="192"/>
      <c r="B764" s="192"/>
      <c r="C764" s="192"/>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row>
    <row r="765" spans="1:26" ht="12.75" customHeight="1">
      <c r="A765" s="192"/>
      <c r="B765" s="192"/>
      <c r="C765" s="192"/>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row>
    <row r="766" spans="1:26" ht="12.75" customHeight="1">
      <c r="A766" s="192"/>
      <c r="B766" s="192"/>
      <c r="C766" s="192"/>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row>
    <row r="767" spans="1:26" ht="12.75" customHeight="1">
      <c r="A767" s="192"/>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row>
    <row r="768" spans="1:26" ht="12.75" customHeight="1">
      <c r="A768" s="192"/>
      <c r="B768" s="192"/>
      <c r="C768" s="192"/>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row>
    <row r="769" spans="1:26" ht="12.75" customHeight="1">
      <c r="A769" s="192"/>
      <c r="B769" s="192"/>
      <c r="C769" s="192"/>
      <c r="D769" s="192"/>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row>
    <row r="770" spans="1:26" ht="12.75" customHeight="1">
      <c r="A770" s="192"/>
      <c r="B770" s="192"/>
      <c r="C770" s="192"/>
      <c r="D770" s="192"/>
      <c r="E770" s="192"/>
      <c r="F770" s="192"/>
      <c r="G770" s="192"/>
      <c r="H770" s="192"/>
      <c r="I770" s="192"/>
      <c r="J770" s="192"/>
      <c r="K770" s="192"/>
      <c r="L770" s="192"/>
      <c r="M770" s="192"/>
      <c r="N770" s="192"/>
      <c r="O770" s="192"/>
      <c r="P770" s="192"/>
      <c r="Q770" s="192"/>
      <c r="R770" s="192"/>
      <c r="S770" s="192"/>
      <c r="T770" s="192"/>
      <c r="U770" s="192"/>
      <c r="V770" s="192"/>
      <c r="W770" s="192"/>
      <c r="X770" s="192"/>
      <c r="Y770" s="192"/>
      <c r="Z770" s="192"/>
    </row>
    <row r="771" spans="1:26" ht="12.75" customHeight="1">
      <c r="A771" s="192"/>
      <c r="B771" s="192"/>
      <c r="C771" s="192"/>
      <c r="D771" s="192"/>
      <c r="E771" s="192"/>
      <c r="F771" s="192"/>
      <c r="G771" s="192"/>
      <c r="H771" s="192"/>
      <c r="I771" s="192"/>
      <c r="J771" s="192"/>
      <c r="K771" s="192"/>
      <c r="L771" s="192"/>
      <c r="M771" s="192"/>
      <c r="N771" s="192"/>
      <c r="O771" s="192"/>
      <c r="P771" s="192"/>
      <c r="Q771" s="192"/>
      <c r="R771" s="192"/>
      <c r="S771" s="192"/>
      <c r="T771" s="192"/>
      <c r="U771" s="192"/>
      <c r="V771" s="192"/>
      <c r="W771" s="192"/>
      <c r="X771" s="192"/>
      <c r="Y771" s="192"/>
      <c r="Z771" s="192"/>
    </row>
    <row r="772" spans="1:26" ht="12.75" customHeight="1">
      <c r="A772" s="192"/>
      <c r="B772" s="192"/>
      <c r="C772" s="192"/>
      <c r="D772" s="192"/>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row>
    <row r="773" spans="1:26" ht="12.75" customHeight="1">
      <c r="A773" s="192"/>
      <c r="B773" s="192"/>
      <c r="C773" s="192"/>
      <c r="D773" s="192"/>
      <c r="E773" s="192"/>
      <c r="F773" s="192"/>
      <c r="G773" s="192"/>
      <c r="H773" s="192"/>
      <c r="I773" s="192"/>
      <c r="J773" s="192"/>
      <c r="K773" s="192"/>
      <c r="L773" s="192"/>
      <c r="M773" s="192"/>
      <c r="N773" s="192"/>
      <c r="O773" s="192"/>
      <c r="P773" s="192"/>
      <c r="Q773" s="192"/>
      <c r="R773" s="192"/>
      <c r="S773" s="192"/>
      <c r="T773" s="192"/>
      <c r="U773" s="192"/>
      <c r="V773" s="192"/>
      <c r="W773" s="192"/>
      <c r="X773" s="192"/>
      <c r="Y773" s="192"/>
      <c r="Z773" s="192"/>
    </row>
    <row r="774" spans="1:26" ht="12.75" customHeight="1">
      <c r="A774" s="192"/>
      <c r="B774" s="192"/>
      <c r="C774" s="192"/>
      <c r="D774" s="192"/>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row>
    <row r="775" spans="1:26" ht="12.75" customHeight="1">
      <c r="A775" s="192"/>
      <c r="B775" s="192"/>
      <c r="C775" s="192"/>
      <c r="D775" s="192"/>
      <c r="E775" s="192"/>
      <c r="F775" s="192"/>
      <c r="G775" s="192"/>
      <c r="H775" s="192"/>
      <c r="I775" s="192"/>
      <c r="J775" s="192"/>
      <c r="K775" s="192"/>
      <c r="L775" s="192"/>
      <c r="M775" s="192"/>
      <c r="N775" s="192"/>
      <c r="O775" s="192"/>
      <c r="P775" s="192"/>
      <c r="Q775" s="192"/>
      <c r="R775" s="192"/>
      <c r="S775" s="192"/>
      <c r="T775" s="192"/>
      <c r="U775" s="192"/>
      <c r="V775" s="192"/>
      <c r="W775" s="192"/>
      <c r="X775" s="192"/>
      <c r="Y775" s="192"/>
      <c r="Z775" s="192"/>
    </row>
    <row r="776" spans="1:26" ht="12.75" customHeight="1">
      <c r="A776" s="192"/>
      <c r="B776" s="192"/>
      <c r="C776" s="192"/>
      <c r="D776" s="192"/>
      <c r="E776" s="192"/>
      <c r="F776" s="192"/>
      <c r="G776" s="192"/>
      <c r="H776" s="192"/>
      <c r="I776" s="192"/>
      <c r="J776" s="192"/>
      <c r="K776" s="192"/>
      <c r="L776" s="192"/>
      <c r="M776" s="192"/>
      <c r="N776" s="192"/>
      <c r="O776" s="192"/>
      <c r="P776" s="192"/>
      <c r="Q776" s="192"/>
      <c r="R776" s="192"/>
      <c r="S776" s="192"/>
      <c r="T776" s="192"/>
      <c r="U776" s="192"/>
      <c r="V776" s="192"/>
      <c r="W776" s="192"/>
      <c r="X776" s="192"/>
      <c r="Y776" s="192"/>
      <c r="Z776" s="192"/>
    </row>
    <row r="777" spans="1:26" ht="12.75" customHeight="1">
      <c r="A777" s="192"/>
      <c r="B777" s="192"/>
      <c r="C777" s="192"/>
      <c r="D777" s="192"/>
      <c r="E777" s="192"/>
      <c r="F777" s="192"/>
      <c r="G777" s="192"/>
      <c r="H777" s="192"/>
      <c r="I777" s="192"/>
      <c r="J777" s="192"/>
      <c r="K777" s="192"/>
      <c r="L777" s="192"/>
      <c r="M777" s="192"/>
      <c r="N777" s="192"/>
      <c r="O777" s="192"/>
      <c r="P777" s="192"/>
      <c r="Q777" s="192"/>
      <c r="R777" s="192"/>
      <c r="S777" s="192"/>
      <c r="T777" s="192"/>
      <c r="U777" s="192"/>
      <c r="V777" s="192"/>
      <c r="W777" s="192"/>
      <c r="X777" s="192"/>
      <c r="Y777" s="192"/>
      <c r="Z777" s="192"/>
    </row>
    <row r="778" spans="1:26" ht="12.75" customHeight="1">
      <c r="A778" s="192"/>
      <c r="B778" s="192"/>
      <c r="C778" s="192"/>
      <c r="D778" s="192"/>
      <c r="E778" s="192"/>
      <c r="F778" s="192"/>
      <c r="G778" s="192"/>
      <c r="H778" s="192"/>
      <c r="I778" s="192"/>
      <c r="J778" s="192"/>
      <c r="K778" s="192"/>
      <c r="L778" s="192"/>
      <c r="M778" s="192"/>
      <c r="N778" s="192"/>
      <c r="O778" s="192"/>
      <c r="P778" s="192"/>
      <c r="Q778" s="192"/>
      <c r="R778" s="192"/>
      <c r="S778" s="192"/>
      <c r="T778" s="192"/>
      <c r="U778" s="192"/>
      <c r="V778" s="192"/>
      <c r="W778" s="192"/>
      <c r="X778" s="192"/>
      <c r="Y778" s="192"/>
      <c r="Z778" s="192"/>
    </row>
    <row r="779" spans="1:26" ht="12.75" customHeight="1">
      <c r="A779" s="192"/>
      <c r="B779" s="192"/>
      <c r="C779" s="192"/>
      <c r="D779" s="192"/>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row>
    <row r="780" spans="1:26" ht="12.75" customHeight="1">
      <c r="A780" s="192"/>
      <c r="B780" s="192"/>
      <c r="C780" s="192"/>
      <c r="D780" s="192"/>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row>
    <row r="781" spans="1:26" ht="12.75" customHeight="1">
      <c r="A781" s="192"/>
      <c r="B781" s="192"/>
      <c r="C781" s="192"/>
      <c r="D781" s="192"/>
      <c r="E781" s="192"/>
      <c r="F781" s="192"/>
      <c r="G781" s="192"/>
      <c r="H781" s="192"/>
      <c r="I781" s="192"/>
      <c r="J781" s="192"/>
      <c r="K781" s="192"/>
      <c r="L781" s="192"/>
      <c r="M781" s="192"/>
      <c r="N781" s="192"/>
      <c r="O781" s="192"/>
      <c r="P781" s="192"/>
      <c r="Q781" s="192"/>
      <c r="R781" s="192"/>
      <c r="S781" s="192"/>
      <c r="T781" s="192"/>
      <c r="U781" s="192"/>
      <c r="V781" s="192"/>
      <c r="W781" s="192"/>
      <c r="X781" s="192"/>
      <c r="Y781" s="192"/>
      <c r="Z781" s="192"/>
    </row>
    <row r="782" spans="1:26" ht="12.75" customHeight="1">
      <c r="A782" s="192"/>
      <c r="B782" s="192"/>
      <c r="C782" s="192"/>
      <c r="D782" s="192"/>
      <c r="E782" s="192"/>
      <c r="F782" s="192"/>
      <c r="G782" s="192"/>
      <c r="H782" s="192"/>
      <c r="I782" s="192"/>
      <c r="J782" s="192"/>
      <c r="K782" s="192"/>
      <c r="L782" s="192"/>
      <c r="M782" s="192"/>
      <c r="N782" s="192"/>
      <c r="O782" s="192"/>
      <c r="P782" s="192"/>
      <c r="Q782" s="192"/>
      <c r="R782" s="192"/>
      <c r="S782" s="192"/>
      <c r="T782" s="192"/>
      <c r="U782" s="192"/>
      <c r="V782" s="192"/>
      <c r="W782" s="192"/>
      <c r="X782" s="192"/>
      <c r="Y782" s="192"/>
      <c r="Z782" s="192"/>
    </row>
    <row r="783" spans="1:26" ht="12.75" customHeight="1">
      <c r="A783" s="192"/>
      <c r="B783" s="192"/>
      <c r="C783" s="192"/>
      <c r="D783" s="192"/>
      <c r="E783" s="192"/>
      <c r="F783" s="192"/>
      <c r="G783" s="192"/>
      <c r="H783" s="192"/>
      <c r="I783" s="192"/>
      <c r="J783" s="192"/>
      <c r="K783" s="192"/>
      <c r="L783" s="192"/>
      <c r="M783" s="192"/>
      <c r="N783" s="192"/>
      <c r="O783" s="192"/>
      <c r="P783" s="192"/>
      <c r="Q783" s="192"/>
      <c r="R783" s="192"/>
      <c r="S783" s="192"/>
      <c r="T783" s="192"/>
      <c r="U783" s="192"/>
      <c r="V783" s="192"/>
      <c r="W783" s="192"/>
      <c r="X783" s="192"/>
      <c r="Y783" s="192"/>
      <c r="Z783" s="192"/>
    </row>
    <row r="784" spans="1:26" ht="12.75" customHeight="1">
      <c r="A784" s="192"/>
      <c r="B784" s="192"/>
      <c r="C784" s="192"/>
      <c r="D784" s="192"/>
      <c r="E784" s="192"/>
      <c r="F784" s="192"/>
      <c r="G784" s="192"/>
      <c r="H784" s="192"/>
      <c r="I784" s="192"/>
      <c r="J784" s="192"/>
      <c r="K784" s="192"/>
      <c r="L784" s="192"/>
      <c r="M784" s="192"/>
      <c r="N784" s="192"/>
      <c r="O784" s="192"/>
      <c r="P784" s="192"/>
      <c r="Q784" s="192"/>
      <c r="R784" s="192"/>
      <c r="S784" s="192"/>
      <c r="T784" s="192"/>
      <c r="U784" s="192"/>
      <c r="V784" s="192"/>
      <c r="W784" s="192"/>
      <c r="X784" s="192"/>
      <c r="Y784" s="192"/>
      <c r="Z784" s="192"/>
    </row>
    <row r="785" spans="1:26" ht="12.75" customHeight="1">
      <c r="A785" s="192"/>
      <c r="B785" s="192"/>
      <c r="C785" s="192"/>
      <c r="D785" s="192"/>
      <c r="E785" s="192"/>
      <c r="F785" s="192"/>
      <c r="G785" s="192"/>
      <c r="H785" s="192"/>
      <c r="I785" s="192"/>
      <c r="J785" s="192"/>
      <c r="K785" s="192"/>
      <c r="L785" s="192"/>
      <c r="M785" s="192"/>
      <c r="N785" s="192"/>
      <c r="O785" s="192"/>
      <c r="P785" s="192"/>
      <c r="Q785" s="192"/>
      <c r="R785" s="192"/>
      <c r="S785" s="192"/>
      <c r="T785" s="192"/>
      <c r="U785" s="192"/>
      <c r="V785" s="192"/>
      <c r="W785" s="192"/>
      <c r="X785" s="192"/>
      <c r="Y785" s="192"/>
      <c r="Z785" s="192"/>
    </row>
    <row r="786" spans="1:26" ht="12.75" customHeight="1">
      <c r="A786" s="192"/>
      <c r="B786" s="192"/>
      <c r="C786" s="192"/>
      <c r="D786" s="192"/>
      <c r="E786" s="192"/>
      <c r="F786" s="192"/>
      <c r="G786" s="192"/>
      <c r="H786" s="192"/>
      <c r="I786" s="192"/>
      <c r="J786" s="192"/>
      <c r="K786" s="192"/>
      <c r="L786" s="192"/>
      <c r="M786" s="192"/>
      <c r="N786" s="192"/>
      <c r="O786" s="192"/>
      <c r="P786" s="192"/>
      <c r="Q786" s="192"/>
      <c r="R786" s="192"/>
      <c r="S786" s="192"/>
      <c r="T786" s="192"/>
      <c r="U786" s="192"/>
      <c r="V786" s="192"/>
      <c r="W786" s="192"/>
      <c r="X786" s="192"/>
      <c r="Y786" s="192"/>
      <c r="Z786" s="192"/>
    </row>
    <row r="787" spans="1:26" ht="12.75" customHeight="1">
      <c r="A787" s="192"/>
      <c r="B787" s="192"/>
      <c r="C787" s="192"/>
      <c r="D787" s="192"/>
      <c r="E787" s="192"/>
      <c r="F787" s="192"/>
      <c r="G787" s="192"/>
      <c r="H787" s="192"/>
      <c r="I787" s="192"/>
      <c r="J787" s="192"/>
      <c r="K787" s="192"/>
      <c r="L787" s="192"/>
      <c r="M787" s="192"/>
      <c r="N787" s="192"/>
      <c r="O787" s="192"/>
      <c r="P787" s="192"/>
      <c r="Q787" s="192"/>
      <c r="R787" s="192"/>
      <c r="S787" s="192"/>
      <c r="T787" s="192"/>
      <c r="U787" s="192"/>
      <c r="V787" s="192"/>
      <c r="W787" s="192"/>
      <c r="X787" s="192"/>
      <c r="Y787" s="192"/>
      <c r="Z787" s="192"/>
    </row>
    <row r="788" spans="1:26" ht="12.75" customHeight="1">
      <c r="A788" s="192"/>
      <c r="B788" s="192"/>
      <c r="C788" s="192"/>
      <c r="D788" s="192"/>
      <c r="E788" s="192"/>
      <c r="F788" s="192"/>
      <c r="G788" s="192"/>
      <c r="H788" s="192"/>
      <c r="I788" s="192"/>
      <c r="J788" s="192"/>
      <c r="K788" s="192"/>
      <c r="L788" s="192"/>
      <c r="M788" s="192"/>
      <c r="N788" s="192"/>
      <c r="O788" s="192"/>
      <c r="P788" s="192"/>
      <c r="Q788" s="192"/>
      <c r="R788" s="192"/>
      <c r="S788" s="192"/>
      <c r="T788" s="192"/>
      <c r="U788" s="192"/>
      <c r="V788" s="192"/>
      <c r="W788" s="192"/>
      <c r="X788" s="192"/>
      <c r="Y788" s="192"/>
      <c r="Z788" s="192"/>
    </row>
    <row r="789" spans="1:26" ht="12.75" customHeight="1">
      <c r="A789" s="192"/>
      <c r="B789" s="192"/>
      <c r="C789" s="192"/>
      <c r="D789" s="192"/>
      <c r="E789" s="192"/>
      <c r="F789" s="192"/>
      <c r="G789" s="192"/>
      <c r="H789" s="192"/>
      <c r="I789" s="192"/>
      <c r="J789" s="192"/>
      <c r="K789" s="192"/>
      <c r="L789" s="192"/>
      <c r="M789" s="192"/>
      <c r="N789" s="192"/>
      <c r="O789" s="192"/>
      <c r="P789" s="192"/>
      <c r="Q789" s="192"/>
      <c r="R789" s="192"/>
      <c r="S789" s="192"/>
      <c r="T789" s="192"/>
      <c r="U789" s="192"/>
      <c r="V789" s="192"/>
      <c r="W789" s="192"/>
      <c r="X789" s="192"/>
      <c r="Y789" s="192"/>
      <c r="Z789" s="192"/>
    </row>
    <row r="790" spans="1:26" ht="12.75" customHeight="1">
      <c r="A790" s="192"/>
      <c r="B790" s="192"/>
      <c r="C790" s="192"/>
      <c r="D790" s="192"/>
      <c r="E790" s="192"/>
      <c r="F790" s="192"/>
      <c r="G790" s="192"/>
      <c r="H790" s="192"/>
      <c r="I790" s="192"/>
      <c r="J790" s="192"/>
      <c r="K790" s="192"/>
      <c r="L790" s="192"/>
      <c r="M790" s="192"/>
      <c r="N790" s="192"/>
      <c r="O790" s="192"/>
      <c r="P790" s="192"/>
      <c r="Q790" s="192"/>
      <c r="R790" s="192"/>
      <c r="S790" s="192"/>
      <c r="T790" s="192"/>
      <c r="U790" s="192"/>
      <c r="V790" s="192"/>
      <c r="W790" s="192"/>
      <c r="X790" s="192"/>
      <c r="Y790" s="192"/>
      <c r="Z790" s="192"/>
    </row>
    <row r="791" spans="1:26" ht="12.75" customHeight="1">
      <c r="A791" s="192"/>
      <c r="B791" s="192"/>
      <c r="C791" s="192"/>
      <c r="D791" s="192"/>
      <c r="E791" s="192"/>
      <c r="F791" s="192"/>
      <c r="G791" s="192"/>
      <c r="H791" s="192"/>
      <c r="I791" s="192"/>
      <c r="J791" s="192"/>
      <c r="K791" s="192"/>
      <c r="L791" s="192"/>
      <c r="M791" s="192"/>
      <c r="N791" s="192"/>
      <c r="O791" s="192"/>
      <c r="P791" s="192"/>
      <c r="Q791" s="192"/>
      <c r="R791" s="192"/>
      <c r="S791" s="192"/>
      <c r="T791" s="192"/>
      <c r="U791" s="192"/>
      <c r="V791" s="192"/>
      <c r="W791" s="192"/>
      <c r="X791" s="192"/>
      <c r="Y791" s="192"/>
      <c r="Z791" s="192"/>
    </row>
    <row r="792" spans="1:26" ht="12.75" customHeight="1">
      <c r="A792" s="192"/>
      <c r="B792" s="192"/>
      <c r="C792" s="192"/>
      <c r="D792" s="192"/>
      <c r="E792" s="192"/>
      <c r="F792" s="192"/>
      <c r="G792" s="192"/>
      <c r="H792" s="192"/>
      <c r="I792" s="192"/>
      <c r="J792" s="192"/>
      <c r="K792" s="192"/>
      <c r="L792" s="192"/>
      <c r="M792" s="192"/>
      <c r="N792" s="192"/>
      <c r="O792" s="192"/>
      <c r="P792" s="192"/>
      <c r="Q792" s="192"/>
      <c r="R792" s="192"/>
      <c r="S792" s="192"/>
      <c r="T792" s="192"/>
      <c r="U792" s="192"/>
      <c r="V792" s="192"/>
      <c r="W792" s="192"/>
      <c r="X792" s="192"/>
      <c r="Y792" s="192"/>
      <c r="Z792" s="192"/>
    </row>
    <row r="793" spans="1:26" ht="12.75" customHeight="1">
      <c r="A793" s="192"/>
      <c r="B793" s="192"/>
      <c r="C793" s="192"/>
      <c r="D793" s="192"/>
      <c r="E793" s="192"/>
      <c r="F793" s="192"/>
      <c r="G793" s="192"/>
      <c r="H793" s="192"/>
      <c r="I793" s="192"/>
      <c r="J793" s="192"/>
      <c r="K793" s="192"/>
      <c r="L793" s="192"/>
      <c r="M793" s="192"/>
      <c r="N793" s="192"/>
      <c r="O793" s="192"/>
      <c r="P793" s="192"/>
      <c r="Q793" s="192"/>
      <c r="R793" s="192"/>
      <c r="S793" s="192"/>
      <c r="T793" s="192"/>
      <c r="U793" s="192"/>
      <c r="V793" s="192"/>
      <c r="W793" s="192"/>
      <c r="X793" s="192"/>
      <c r="Y793" s="192"/>
      <c r="Z793" s="192"/>
    </row>
    <row r="794" spans="1:26" ht="12.75" customHeight="1">
      <c r="A794" s="192"/>
      <c r="B794" s="192"/>
      <c r="C794" s="192"/>
      <c r="D794" s="192"/>
      <c r="E794" s="192"/>
      <c r="F794" s="192"/>
      <c r="G794" s="192"/>
      <c r="H794" s="192"/>
      <c r="I794" s="192"/>
      <c r="J794" s="192"/>
      <c r="K794" s="192"/>
      <c r="L794" s="192"/>
      <c r="M794" s="192"/>
      <c r="N794" s="192"/>
      <c r="O794" s="192"/>
      <c r="P794" s="192"/>
      <c r="Q794" s="192"/>
      <c r="R794" s="192"/>
      <c r="S794" s="192"/>
      <c r="T794" s="192"/>
      <c r="U794" s="192"/>
      <c r="V794" s="192"/>
      <c r="W794" s="192"/>
      <c r="X794" s="192"/>
      <c r="Y794" s="192"/>
      <c r="Z794" s="192"/>
    </row>
    <row r="795" spans="1:26" ht="12.75" customHeight="1">
      <c r="A795" s="192"/>
      <c r="B795" s="192"/>
      <c r="C795" s="192"/>
      <c r="D795" s="192"/>
      <c r="E795" s="192"/>
      <c r="F795" s="192"/>
      <c r="G795" s="192"/>
      <c r="H795" s="192"/>
      <c r="I795" s="192"/>
      <c r="J795" s="192"/>
      <c r="K795" s="192"/>
      <c r="L795" s="192"/>
      <c r="M795" s="192"/>
      <c r="N795" s="192"/>
      <c r="O795" s="192"/>
      <c r="P795" s="192"/>
      <c r="Q795" s="192"/>
      <c r="R795" s="192"/>
      <c r="S795" s="192"/>
      <c r="T795" s="192"/>
      <c r="U795" s="192"/>
      <c r="V795" s="192"/>
      <c r="W795" s="192"/>
      <c r="X795" s="192"/>
      <c r="Y795" s="192"/>
      <c r="Z795" s="192"/>
    </row>
    <row r="796" spans="1:26" ht="12.75" customHeight="1">
      <c r="A796" s="192"/>
      <c r="B796" s="192"/>
      <c r="C796" s="192"/>
      <c r="D796" s="192"/>
      <c r="E796" s="192"/>
      <c r="F796" s="192"/>
      <c r="G796" s="192"/>
      <c r="H796" s="192"/>
      <c r="I796" s="192"/>
      <c r="J796" s="192"/>
      <c r="K796" s="192"/>
      <c r="L796" s="192"/>
      <c r="M796" s="192"/>
      <c r="N796" s="192"/>
      <c r="O796" s="192"/>
      <c r="P796" s="192"/>
      <c r="Q796" s="192"/>
      <c r="R796" s="192"/>
      <c r="S796" s="192"/>
      <c r="T796" s="192"/>
      <c r="U796" s="192"/>
      <c r="V796" s="192"/>
      <c r="W796" s="192"/>
      <c r="X796" s="192"/>
      <c r="Y796" s="192"/>
      <c r="Z796" s="192"/>
    </row>
    <row r="797" spans="1:26" ht="12.75" customHeight="1">
      <c r="A797" s="192"/>
      <c r="B797" s="192"/>
      <c r="C797" s="192"/>
      <c r="D797" s="192"/>
      <c r="E797" s="192"/>
      <c r="F797" s="192"/>
      <c r="G797" s="192"/>
      <c r="H797" s="192"/>
      <c r="I797" s="192"/>
      <c r="J797" s="192"/>
      <c r="K797" s="192"/>
      <c r="L797" s="192"/>
      <c r="M797" s="192"/>
      <c r="N797" s="192"/>
      <c r="O797" s="192"/>
      <c r="P797" s="192"/>
      <c r="Q797" s="192"/>
      <c r="R797" s="192"/>
      <c r="S797" s="192"/>
      <c r="T797" s="192"/>
      <c r="U797" s="192"/>
      <c r="V797" s="192"/>
      <c r="W797" s="192"/>
      <c r="X797" s="192"/>
      <c r="Y797" s="192"/>
      <c r="Z797" s="192"/>
    </row>
    <row r="798" spans="1:26" ht="12.75" customHeight="1">
      <c r="A798" s="192"/>
      <c r="B798" s="192"/>
      <c r="C798" s="192"/>
      <c r="D798" s="192"/>
      <c r="E798" s="192"/>
      <c r="F798" s="192"/>
      <c r="G798" s="192"/>
      <c r="H798" s="192"/>
      <c r="I798" s="192"/>
      <c r="J798" s="192"/>
      <c r="K798" s="192"/>
      <c r="L798" s="192"/>
      <c r="M798" s="192"/>
      <c r="N798" s="192"/>
      <c r="O798" s="192"/>
      <c r="P798" s="192"/>
      <c r="Q798" s="192"/>
      <c r="R798" s="192"/>
      <c r="S798" s="192"/>
      <c r="T798" s="192"/>
      <c r="U798" s="192"/>
      <c r="V798" s="192"/>
      <c r="W798" s="192"/>
      <c r="X798" s="192"/>
      <c r="Y798" s="192"/>
      <c r="Z798" s="192"/>
    </row>
    <row r="799" spans="1:26" ht="12.75" customHeight="1">
      <c r="A799" s="192"/>
      <c r="B799" s="192"/>
      <c r="C799" s="192"/>
      <c r="D799" s="192"/>
      <c r="E799" s="192"/>
      <c r="F799" s="192"/>
      <c r="G799" s="192"/>
      <c r="H799" s="192"/>
      <c r="I799" s="192"/>
      <c r="J799" s="192"/>
      <c r="K799" s="192"/>
      <c r="L799" s="192"/>
      <c r="M799" s="192"/>
      <c r="N799" s="192"/>
      <c r="O799" s="192"/>
      <c r="P799" s="192"/>
      <c r="Q799" s="192"/>
      <c r="R799" s="192"/>
      <c r="S799" s="192"/>
      <c r="T799" s="192"/>
      <c r="U799" s="192"/>
      <c r="V799" s="192"/>
      <c r="W799" s="192"/>
      <c r="X799" s="192"/>
      <c r="Y799" s="192"/>
      <c r="Z799" s="192"/>
    </row>
    <row r="800" spans="1:26" ht="12.75" customHeight="1">
      <c r="A800" s="192"/>
      <c r="B800" s="192"/>
      <c r="C800" s="192"/>
      <c r="D800" s="192"/>
      <c r="E800" s="192"/>
      <c r="F800" s="192"/>
      <c r="G800" s="192"/>
      <c r="H800" s="192"/>
      <c r="I800" s="192"/>
      <c r="J800" s="192"/>
      <c r="K800" s="192"/>
      <c r="L800" s="192"/>
      <c r="M800" s="192"/>
      <c r="N800" s="192"/>
      <c r="O800" s="192"/>
      <c r="P800" s="192"/>
      <c r="Q800" s="192"/>
      <c r="R800" s="192"/>
      <c r="S800" s="192"/>
      <c r="T800" s="192"/>
      <c r="U800" s="192"/>
      <c r="V800" s="192"/>
      <c r="W800" s="192"/>
      <c r="X800" s="192"/>
      <c r="Y800" s="192"/>
      <c r="Z800" s="192"/>
    </row>
    <row r="801" spans="1:26" ht="12.75" customHeight="1">
      <c r="A801" s="192"/>
      <c r="B801" s="192"/>
      <c r="C801" s="192"/>
      <c r="D801" s="192"/>
      <c r="E801" s="192"/>
      <c r="F801" s="192"/>
      <c r="G801" s="192"/>
      <c r="H801" s="192"/>
      <c r="I801" s="192"/>
      <c r="J801" s="192"/>
      <c r="K801" s="192"/>
      <c r="L801" s="192"/>
      <c r="M801" s="192"/>
      <c r="N801" s="192"/>
      <c r="O801" s="192"/>
      <c r="P801" s="192"/>
      <c r="Q801" s="192"/>
      <c r="R801" s="192"/>
      <c r="S801" s="192"/>
      <c r="T801" s="192"/>
      <c r="U801" s="192"/>
      <c r="V801" s="192"/>
      <c r="W801" s="192"/>
      <c r="X801" s="192"/>
      <c r="Y801" s="192"/>
      <c r="Z801" s="192"/>
    </row>
    <row r="802" spans="1:26" ht="12.75" customHeight="1">
      <c r="A802" s="192"/>
      <c r="B802" s="192"/>
      <c r="C802" s="192"/>
      <c r="D802" s="192"/>
      <c r="E802" s="192"/>
      <c r="F802" s="192"/>
      <c r="G802" s="192"/>
      <c r="H802" s="192"/>
      <c r="I802" s="192"/>
      <c r="J802" s="192"/>
      <c r="K802" s="192"/>
      <c r="L802" s="192"/>
      <c r="M802" s="192"/>
      <c r="N802" s="192"/>
      <c r="O802" s="192"/>
      <c r="P802" s="192"/>
      <c r="Q802" s="192"/>
      <c r="R802" s="192"/>
      <c r="S802" s="192"/>
      <c r="T802" s="192"/>
      <c r="U802" s="192"/>
      <c r="V802" s="192"/>
      <c r="W802" s="192"/>
      <c r="X802" s="192"/>
      <c r="Y802" s="192"/>
      <c r="Z802" s="192"/>
    </row>
    <row r="803" spans="1:26" ht="12.75" customHeight="1">
      <c r="A803" s="192"/>
      <c r="B803" s="192"/>
      <c r="C803" s="192"/>
      <c r="D803" s="192"/>
      <c r="E803" s="192"/>
      <c r="F803" s="192"/>
      <c r="G803" s="192"/>
      <c r="H803" s="192"/>
      <c r="I803" s="192"/>
      <c r="J803" s="192"/>
      <c r="K803" s="192"/>
      <c r="L803" s="192"/>
      <c r="M803" s="192"/>
      <c r="N803" s="192"/>
      <c r="O803" s="192"/>
      <c r="P803" s="192"/>
      <c r="Q803" s="192"/>
      <c r="R803" s="192"/>
      <c r="S803" s="192"/>
      <c r="T803" s="192"/>
      <c r="U803" s="192"/>
      <c r="V803" s="192"/>
      <c r="W803" s="192"/>
      <c r="X803" s="192"/>
      <c r="Y803" s="192"/>
      <c r="Z803" s="192"/>
    </row>
    <row r="804" spans="1:26" ht="12.75" customHeight="1">
      <c r="A804" s="192"/>
      <c r="B804" s="192"/>
      <c r="C804" s="192"/>
      <c r="D804" s="192"/>
      <c r="E804" s="192"/>
      <c r="F804" s="192"/>
      <c r="G804" s="192"/>
      <c r="H804" s="192"/>
      <c r="I804" s="192"/>
      <c r="J804" s="192"/>
      <c r="K804" s="192"/>
      <c r="L804" s="192"/>
      <c r="M804" s="192"/>
      <c r="N804" s="192"/>
      <c r="O804" s="192"/>
      <c r="P804" s="192"/>
      <c r="Q804" s="192"/>
      <c r="R804" s="192"/>
      <c r="S804" s="192"/>
      <c r="T804" s="192"/>
      <c r="U804" s="192"/>
      <c r="V804" s="192"/>
      <c r="W804" s="192"/>
      <c r="X804" s="192"/>
      <c r="Y804" s="192"/>
      <c r="Z804" s="192"/>
    </row>
    <row r="805" spans="1:26" ht="12.75" customHeight="1">
      <c r="A805" s="192"/>
      <c r="B805" s="192"/>
      <c r="C805" s="192"/>
      <c r="D805" s="192"/>
      <c r="E805" s="192"/>
      <c r="F805" s="192"/>
      <c r="G805" s="192"/>
      <c r="H805" s="192"/>
      <c r="I805" s="192"/>
      <c r="J805" s="192"/>
      <c r="K805" s="192"/>
      <c r="L805" s="192"/>
      <c r="M805" s="192"/>
      <c r="N805" s="192"/>
      <c r="O805" s="192"/>
      <c r="P805" s="192"/>
      <c r="Q805" s="192"/>
      <c r="R805" s="192"/>
      <c r="S805" s="192"/>
      <c r="T805" s="192"/>
      <c r="U805" s="192"/>
      <c r="V805" s="192"/>
      <c r="W805" s="192"/>
      <c r="X805" s="192"/>
      <c r="Y805" s="192"/>
      <c r="Z805" s="192"/>
    </row>
    <row r="806" spans="1:26" ht="12.75" customHeight="1">
      <c r="A806" s="192"/>
      <c r="B806" s="192"/>
      <c r="C806" s="192"/>
      <c r="D806" s="192"/>
      <c r="E806" s="192"/>
      <c r="F806" s="192"/>
      <c r="G806" s="192"/>
      <c r="H806" s="192"/>
      <c r="I806" s="192"/>
      <c r="J806" s="192"/>
      <c r="K806" s="192"/>
      <c r="L806" s="192"/>
      <c r="M806" s="192"/>
      <c r="N806" s="192"/>
      <c r="O806" s="192"/>
      <c r="P806" s="192"/>
      <c r="Q806" s="192"/>
      <c r="R806" s="192"/>
      <c r="S806" s="192"/>
      <c r="T806" s="192"/>
      <c r="U806" s="192"/>
      <c r="V806" s="192"/>
      <c r="W806" s="192"/>
      <c r="X806" s="192"/>
      <c r="Y806" s="192"/>
      <c r="Z806" s="192"/>
    </row>
    <row r="807" spans="1:26" ht="12.75" customHeight="1">
      <c r="A807" s="192"/>
      <c r="B807" s="192"/>
      <c r="C807" s="192"/>
      <c r="D807" s="192"/>
      <c r="E807" s="192"/>
      <c r="F807" s="192"/>
      <c r="G807" s="192"/>
      <c r="H807" s="192"/>
      <c r="I807" s="192"/>
      <c r="J807" s="192"/>
      <c r="K807" s="192"/>
      <c r="L807" s="192"/>
      <c r="M807" s="192"/>
      <c r="N807" s="192"/>
      <c r="O807" s="192"/>
      <c r="P807" s="192"/>
      <c r="Q807" s="192"/>
      <c r="R807" s="192"/>
      <c r="S807" s="192"/>
      <c r="T807" s="192"/>
      <c r="U807" s="192"/>
      <c r="V807" s="192"/>
      <c r="W807" s="192"/>
      <c r="X807" s="192"/>
      <c r="Y807" s="192"/>
      <c r="Z807" s="192"/>
    </row>
    <row r="808" spans="1:26" ht="12.75" customHeight="1">
      <c r="A808" s="192"/>
      <c r="B808" s="192"/>
      <c r="C808" s="192"/>
      <c r="D808" s="192"/>
      <c r="E808" s="192"/>
      <c r="F808" s="192"/>
      <c r="G808" s="192"/>
      <c r="H808" s="192"/>
      <c r="I808" s="192"/>
      <c r="J808" s="192"/>
      <c r="K808" s="192"/>
      <c r="L808" s="192"/>
      <c r="M808" s="192"/>
      <c r="N808" s="192"/>
      <c r="O808" s="192"/>
      <c r="P808" s="192"/>
      <c r="Q808" s="192"/>
      <c r="R808" s="192"/>
      <c r="S808" s="192"/>
      <c r="T808" s="192"/>
      <c r="U808" s="192"/>
      <c r="V808" s="192"/>
      <c r="W808" s="192"/>
      <c r="X808" s="192"/>
      <c r="Y808" s="192"/>
      <c r="Z808" s="192"/>
    </row>
    <row r="809" spans="1:26" ht="12.75" customHeight="1">
      <c r="A809" s="192"/>
      <c r="B809" s="192"/>
      <c r="C809" s="192"/>
      <c r="D809" s="192"/>
      <c r="E809" s="192"/>
      <c r="F809" s="192"/>
      <c r="G809" s="192"/>
      <c r="H809" s="192"/>
      <c r="I809" s="192"/>
      <c r="J809" s="192"/>
      <c r="K809" s="192"/>
      <c r="L809" s="192"/>
      <c r="M809" s="192"/>
      <c r="N809" s="192"/>
      <c r="O809" s="192"/>
      <c r="P809" s="192"/>
      <c r="Q809" s="192"/>
      <c r="R809" s="192"/>
      <c r="S809" s="192"/>
      <c r="T809" s="192"/>
      <c r="U809" s="192"/>
      <c r="V809" s="192"/>
      <c r="W809" s="192"/>
      <c r="X809" s="192"/>
      <c r="Y809" s="192"/>
      <c r="Z809" s="192"/>
    </row>
    <row r="810" spans="1:26" ht="12.75" customHeight="1">
      <c r="A810" s="192"/>
      <c r="B810" s="192"/>
      <c r="C810" s="192"/>
      <c r="D810" s="192"/>
      <c r="E810" s="192"/>
      <c r="F810" s="192"/>
      <c r="G810" s="192"/>
      <c r="H810" s="192"/>
      <c r="I810" s="192"/>
      <c r="J810" s="192"/>
      <c r="K810" s="192"/>
      <c r="L810" s="192"/>
      <c r="M810" s="192"/>
      <c r="N810" s="192"/>
      <c r="O810" s="192"/>
      <c r="P810" s="192"/>
      <c r="Q810" s="192"/>
      <c r="R810" s="192"/>
      <c r="S810" s="192"/>
      <c r="T810" s="192"/>
      <c r="U810" s="192"/>
      <c r="V810" s="192"/>
      <c r="W810" s="192"/>
      <c r="X810" s="192"/>
      <c r="Y810" s="192"/>
      <c r="Z810" s="192"/>
    </row>
    <row r="811" spans="1:26" ht="12.75" customHeight="1">
      <c r="A811" s="192"/>
      <c r="B811" s="192"/>
      <c r="C811" s="192"/>
      <c r="D811" s="192"/>
      <c r="E811" s="192"/>
      <c r="F811" s="192"/>
      <c r="G811" s="192"/>
      <c r="H811" s="192"/>
      <c r="I811" s="192"/>
      <c r="J811" s="192"/>
      <c r="K811" s="192"/>
      <c r="L811" s="192"/>
      <c r="M811" s="192"/>
      <c r="N811" s="192"/>
      <c r="O811" s="192"/>
      <c r="P811" s="192"/>
      <c r="Q811" s="192"/>
      <c r="R811" s="192"/>
      <c r="S811" s="192"/>
      <c r="T811" s="192"/>
      <c r="U811" s="192"/>
      <c r="V811" s="192"/>
      <c r="W811" s="192"/>
      <c r="X811" s="192"/>
      <c r="Y811" s="192"/>
      <c r="Z811" s="192"/>
    </row>
    <row r="812" spans="1:26" ht="12.75" customHeight="1">
      <c r="A812" s="192"/>
      <c r="B812" s="192"/>
      <c r="C812" s="192"/>
      <c r="D812" s="192"/>
      <c r="E812" s="192"/>
      <c r="F812" s="192"/>
      <c r="G812" s="192"/>
      <c r="H812" s="192"/>
      <c r="I812" s="192"/>
      <c r="J812" s="192"/>
      <c r="K812" s="192"/>
      <c r="L812" s="192"/>
      <c r="M812" s="192"/>
      <c r="N812" s="192"/>
      <c r="O812" s="192"/>
      <c r="P812" s="192"/>
      <c r="Q812" s="192"/>
      <c r="R812" s="192"/>
      <c r="S812" s="192"/>
      <c r="T812" s="192"/>
      <c r="U812" s="192"/>
      <c r="V812" s="192"/>
      <c r="W812" s="192"/>
      <c r="X812" s="192"/>
      <c r="Y812" s="192"/>
      <c r="Z812" s="192"/>
    </row>
    <row r="813" spans="1:26" ht="12.75" customHeight="1">
      <c r="A813" s="192"/>
      <c r="B813" s="192"/>
      <c r="C813" s="192"/>
      <c r="D813" s="192"/>
      <c r="E813" s="192"/>
      <c r="F813" s="192"/>
      <c r="G813" s="192"/>
      <c r="H813" s="192"/>
      <c r="I813" s="192"/>
      <c r="J813" s="192"/>
      <c r="K813" s="192"/>
      <c r="L813" s="192"/>
      <c r="M813" s="192"/>
      <c r="N813" s="192"/>
      <c r="O813" s="192"/>
      <c r="P813" s="192"/>
      <c r="Q813" s="192"/>
      <c r="R813" s="192"/>
      <c r="S813" s="192"/>
      <c r="T813" s="192"/>
      <c r="U813" s="192"/>
      <c r="V813" s="192"/>
      <c r="W813" s="192"/>
      <c r="X813" s="192"/>
      <c r="Y813" s="192"/>
      <c r="Z813" s="192"/>
    </row>
    <row r="814" spans="1:26" ht="12.75" customHeight="1">
      <c r="A814" s="192"/>
      <c r="B814" s="192"/>
      <c r="C814" s="192"/>
      <c r="D814" s="192"/>
      <c r="E814" s="192"/>
      <c r="F814" s="192"/>
      <c r="G814" s="192"/>
      <c r="H814" s="192"/>
      <c r="I814" s="192"/>
      <c r="J814" s="192"/>
      <c r="K814" s="192"/>
      <c r="L814" s="192"/>
      <c r="M814" s="192"/>
      <c r="N814" s="192"/>
      <c r="O814" s="192"/>
      <c r="P814" s="192"/>
      <c r="Q814" s="192"/>
      <c r="R814" s="192"/>
      <c r="S814" s="192"/>
      <c r="T814" s="192"/>
      <c r="U814" s="192"/>
      <c r="V814" s="192"/>
      <c r="W814" s="192"/>
      <c r="X814" s="192"/>
      <c r="Y814" s="192"/>
      <c r="Z814" s="192"/>
    </row>
    <row r="815" spans="1:26" ht="12.75" customHeight="1">
      <c r="A815" s="192"/>
      <c r="B815" s="192"/>
      <c r="C815" s="192"/>
      <c r="D815" s="192"/>
      <c r="E815" s="192"/>
      <c r="F815" s="192"/>
      <c r="G815" s="192"/>
      <c r="H815" s="192"/>
      <c r="I815" s="192"/>
      <c r="J815" s="192"/>
      <c r="K815" s="192"/>
      <c r="L815" s="192"/>
      <c r="M815" s="192"/>
      <c r="N815" s="192"/>
      <c r="O815" s="192"/>
      <c r="P815" s="192"/>
      <c r="Q815" s="192"/>
      <c r="R815" s="192"/>
      <c r="S815" s="192"/>
      <c r="T815" s="192"/>
      <c r="U815" s="192"/>
      <c r="V815" s="192"/>
      <c r="W815" s="192"/>
      <c r="X815" s="192"/>
      <c r="Y815" s="192"/>
      <c r="Z815" s="192"/>
    </row>
    <row r="816" spans="1:26" ht="12.75" customHeight="1">
      <c r="A816" s="192"/>
      <c r="B816" s="192"/>
      <c r="C816" s="192"/>
      <c r="D816" s="192"/>
      <c r="E816" s="192"/>
      <c r="F816" s="192"/>
      <c r="G816" s="192"/>
      <c r="H816" s="192"/>
      <c r="I816" s="192"/>
      <c r="J816" s="192"/>
      <c r="K816" s="192"/>
      <c r="L816" s="192"/>
      <c r="M816" s="192"/>
      <c r="N816" s="192"/>
      <c r="O816" s="192"/>
      <c r="P816" s="192"/>
      <c r="Q816" s="192"/>
      <c r="R816" s="192"/>
      <c r="S816" s="192"/>
      <c r="T816" s="192"/>
      <c r="U816" s="192"/>
      <c r="V816" s="192"/>
      <c r="W816" s="192"/>
      <c r="X816" s="192"/>
      <c r="Y816" s="192"/>
      <c r="Z816" s="192"/>
    </row>
    <row r="817" spans="1:26" ht="12.75" customHeight="1">
      <c r="A817" s="192"/>
      <c r="B817" s="192"/>
      <c r="C817" s="192"/>
      <c r="D817" s="192"/>
      <c r="E817" s="192"/>
      <c r="F817" s="192"/>
      <c r="G817" s="192"/>
      <c r="H817" s="192"/>
      <c r="I817" s="192"/>
      <c r="J817" s="192"/>
      <c r="K817" s="192"/>
      <c r="L817" s="192"/>
      <c r="M817" s="192"/>
      <c r="N817" s="192"/>
      <c r="O817" s="192"/>
      <c r="P817" s="192"/>
      <c r="Q817" s="192"/>
      <c r="R817" s="192"/>
      <c r="S817" s="192"/>
      <c r="T817" s="192"/>
      <c r="U817" s="192"/>
      <c r="V817" s="192"/>
      <c r="W817" s="192"/>
      <c r="X817" s="192"/>
      <c r="Y817" s="192"/>
      <c r="Z817" s="192"/>
    </row>
    <row r="818" spans="1:26" ht="12.75" customHeight="1">
      <c r="A818" s="192"/>
      <c r="B818" s="192"/>
      <c r="C818" s="192"/>
      <c r="D818" s="192"/>
      <c r="E818" s="192"/>
      <c r="F818" s="192"/>
      <c r="G818" s="192"/>
      <c r="H818" s="192"/>
      <c r="I818" s="192"/>
      <c r="J818" s="192"/>
      <c r="K818" s="192"/>
      <c r="L818" s="192"/>
      <c r="M818" s="192"/>
      <c r="N818" s="192"/>
      <c r="O818" s="192"/>
      <c r="P818" s="192"/>
      <c r="Q818" s="192"/>
      <c r="R818" s="192"/>
      <c r="S818" s="192"/>
      <c r="T818" s="192"/>
      <c r="U818" s="192"/>
      <c r="V818" s="192"/>
      <c r="W818" s="192"/>
      <c r="X818" s="192"/>
      <c r="Y818" s="192"/>
      <c r="Z818" s="192"/>
    </row>
    <row r="819" spans="1:26" ht="12.75" customHeight="1">
      <c r="A819" s="192"/>
      <c r="B819" s="192"/>
      <c r="C819" s="192"/>
      <c r="D819" s="192"/>
      <c r="E819" s="192"/>
      <c r="F819" s="192"/>
      <c r="G819" s="192"/>
      <c r="H819" s="192"/>
      <c r="I819" s="192"/>
      <c r="J819" s="192"/>
      <c r="K819" s="192"/>
      <c r="L819" s="192"/>
      <c r="M819" s="192"/>
      <c r="N819" s="192"/>
      <c r="O819" s="192"/>
      <c r="P819" s="192"/>
      <c r="Q819" s="192"/>
      <c r="R819" s="192"/>
      <c r="S819" s="192"/>
      <c r="T819" s="192"/>
      <c r="U819" s="192"/>
      <c r="V819" s="192"/>
      <c r="W819" s="192"/>
      <c r="X819" s="192"/>
      <c r="Y819" s="192"/>
      <c r="Z819" s="192"/>
    </row>
    <row r="820" spans="1:26" ht="12.75" customHeight="1">
      <c r="A820" s="192"/>
      <c r="B820" s="192"/>
      <c r="C820" s="192"/>
      <c r="D820" s="192"/>
      <c r="E820" s="192"/>
      <c r="F820" s="192"/>
      <c r="G820" s="192"/>
      <c r="H820" s="192"/>
      <c r="I820" s="192"/>
      <c r="J820" s="192"/>
      <c r="K820" s="192"/>
      <c r="L820" s="192"/>
      <c r="M820" s="192"/>
      <c r="N820" s="192"/>
      <c r="O820" s="192"/>
      <c r="P820" s="192"/>
      <c r="Q820" s="192"/>
      <c r="R820" s="192"/>
      <c r="S820" s="192"/>
      <c r="T820" s="192"/>
      <c r="U820" s="192"/>
      <c r="V820" s="192"/>
      <c r="W820" s="192"/>
      <c r="X820" s="192"/>
      <c r="Y820" s="192"/>
      <c r="Z820" s="192"/>
    </row>
    <row r="821" spans="1:26" ht="12.75" customHeight="1">
      <c r="A821" s="192"/>
      <c r="B821" s="192"/>
      <c r="C821" s="192"/>
      <c r="D821" s="192"/>
      <c r="E821" s="192"/>
      <c r="F821" s="192"/>
      <c r="G821" s="192"/>
      <c r="H821" s="192"/>
      <c r="I821" s="192"/>
      <c r="J821" s="192"/>
      <c r="K821" s="192"/>
      <c r="L821" s="192"/>
      <c r="M821" s="192"/>
      <c r="N821" s="192"/>
      <c r="O821" s="192"/>
      <c r="P821" s="192"/>
      <c r="Q821" s="192"/>
      <c r="R821" s="192"/>
      <c r="S821" s="192"/>
      <c r="T821" s="192"/>
      <c r="U821" s="192"/>
      <c r="V821" s="192"/>
      <c r="W821" s="192"/>
      <c r="X821" s="192"/>
      <c r="Y821" s="192"/>
      <c r="Z821" s="192"/>
    </row>
    <row r="822" spans="1:26" ht="12.75" customHeight="1">
      <c r="A822" s="192"/>
      <c r="B822" s="192"/>
      <c r="C822" s="192"/>
      <c r="D822" s="192"/>
      <c r="E822" s="192"/>
      <c r="F822" s="192"/>
      <c r="G822" s="192"/>
      <c r="H822" s="192"/>
      <c r="I822" s="192"/>
      <c r="J822" s="192"/>
      <c r="K822" s="192"/>
      <c r="L822" s="192"/>
      <c r="M822" s="192"/>
      <c r="N822" s="192"/>
      <c r="O822" s="192"/>
      <c r="P822" s="192"/>
      <c r="Q822" s="192"/>
      <c r="R822" s="192"/>
      <c r="S822" s="192"/>
      <c r="T822" s="192"/>
      <c r="U822" s="192"/>
      <c r="V822" s="192"/>
      <c r="W822" s="192"/>
      <c r="X822" s="192"/>
      <c r="Y822" s="192"/>
      <c r="Z822" s="192"/>
    </row>
    <row r="823" spans="1:26" ht="12.75" customHeight="1">
      <c r="A823" s="192"/>
      <c r="B823" s="192"/>
      <c r="C823" s="192"/>
      <c r="D823" s="192"/>
      <c r="E823" s="192"/>
      <c r="F823" s="192"/>
      <c r="G823" s="192"/>
      <c r="H823" s="192"/>
      <c r="I823" s="192"/>
      <c r="J823" s="192"/>
      <c r="K823" s="192"/>
      <c r="L823" s="192"/>
      <c r="M823" s="192"/>
      <c r="N823" s="192"/>
      <c r="O823" s="192"/>
      <c r="P823" s="192"/>
      <c r="Q823" s="192"/>
      <c r="R823" s="192"/>
      <c r="S823" s="192"/>
      <c r="T823" s="192"/>
      <c r="U823" s="192"/>
      <c r="V823" s="192"/>
      <c r="W823" s="192"/>
      <c r="X823" s="192"/>
      <c r="Y823" s="192"/>
      <c r="Z823" s="192"/>
    </row>
    <row r="824" spans="1:26" ht="12.75" customHeight="1">
      <c r="A824" s="192"/>
      <c r="B824" s="192"/>
      <c r="C824" s="192"/>
      <c r="D824" s="192"/>
      <c r="E824" s="192"/>
      <c r="F824" s="192"/>
      <c r="G824" s="192"/>
      <c r="H824" s="192"/>
      <c r="I824" s="192"/>
      <c r="J824" s="192"/>
      <c r="K824" s="192"/>
      <c r="L824" s="192"/>
      <c r="M824" s="192"/>
      <c r="N824" s="192"/>
      <c r="O824" s="192"/>
      <c r="P824" s="192"/>
      <c r="Q824" s="192"/>
      <c r="R824" s="192"/>
      <c r="S824" s="192"/>
      <c r="T824" s="192"/>
      <c r="U824" s="192"/>
      <c r="V824" s="192"/>
      <c r="W824" s="192"/>
      <c r="X824" s="192"/>
      <c r="Y824" s="192"/>
      <c r="Z824" s="192"/>
    </row>
    <row r="825" spans="1:26" ht="12.75" customHeight="1">
      <c r="A825" s="192"/>
      <c r="B825" s="192"/>
      <c r="C825" s="192"/>
      <c r="D825" s="192"/>
      <c r="E825" s="192"/>
      <c r="F825" s="192"/>
      <c r="G825" s="192"/>
      <c r="H825" s="192"/>
      <c r="I825" s="192"/>
      <c r="J825" s="192"/>
      <c r="K825" s="192"/>
      <c r="L825" s="192"/>
      <c r="M825" s="192"/>
      <c r="N825" s="192"/>
      <c r="O825" s="192"/>
      <c r="P825" s="192"/>
      <c r="Q825" s="192"/>
      <c r="R825" s="192"/>
      <c r="S825" s="192"/>
      <c r="T825" s="192"/>
      <c r="U825" s="192"/>
      <c r="V825" s="192"/>
      <c r="W825" s="192"/>
      <c r="X825" s="192"/>
      <c r="Y825" s="192"/>
      <c r="Z825" s="192"/>
    </row>
    <row r="826" spans="1:26" ht="12.75" customHeight="1">
      <c r="A826" s="192"/>
      <c r="B826" s="192"/>
      <c r="C826" s="192"/>
      <c r="D826" s="192"/>
      <c r="E826" s="192"/>
      <c r="F826" s="192"/>
      <c r="G826" s="192"/>
      <c r="H826" s="192"/>
      <c r="I826" s="192"/>
      <c r="J826" s="192"/>
      <c r="K826" s="192"/>
      <c r="L826" s="192"/>
      <c r="M826" s="192"/>
      <c r="N826" s="192"/>
      <c r="O826" s="192"/>
      <c r="P826" s="192"/>
      <c r="Q826" s="192"/>
      <c r="R826" s="192"/>
      <c r="S826" s="192"/>
      <c r="T826" s="192"/>
      <c r="U826" s="192"/>
      <c r="V826" s="192"/>
      <c r="W826" s="192"/>
      <c r="X826" s="192"/>
      <c r="Y826" s="192"/>
      <c r="Z826" s="192"/>
    </row>
    <row r="827" spans="1:26" ht="12.75" customHeight="1">
      <c r="A827" s="192"/>
      <c r="B827" s="192"/>
      <c r="C827" s="192"/>
      <c r="D827" s="192"/>
      <c r="E827" s="192"/>
      <c r="F827" s="192"/>
      <c r="G827" s="192"/>
      <c r="H827" s="192"/>
      <c r="I827" s="192"/>
      <c r="J827" s="192"/>
      <c r="K827" s="192"/>
      <c r="L827" s="192"/>
      <c r="M827" s="192"/>
      <c r="N827" s="192"/>
      <c r="O827" s="192"/>
      <c r="P827" s="192"/>
      <c r="Q827" s="192"/>
      <c r="R827" s="192"/>
      <c r="S827" s="192"/>
      <c r="T827" s="192"/>
      <c r="U827" s="192"/>
      <c r="V827" s="192"/>
      <c r="W827" s="192"/>
      <c r="X827" s="192"/>
      <c r="Y827" s="192"/>
      <c r="Z827" s="192"/>
    </row>
    <row r="828" spans="1:26" ht="12.75" customHeight="1">
      <c r="A828" s="192"/>
      <c r="B828" s="192"/>
      <c r="C828" s="192"/>
      <c r="D828" s="192"/>
      <c r="E828" s="192"/>
      <c r="F828" s="192"/>
      <c r="G828" s="192"/>
      <c r="H828" s="192"/>
      <c r="I828" s="192"/>
      <c r="J828" s="192"/>
      <c r="K828" s="192"/>
      <c r="L828" s="192"/>
      <c r="M828" s="192"/>
      <c r="N828" s="192"/>
      <c r="O828" s="192"/>
      <c r="P828" s="192"/>
      <c r="Q828" s="192"/>
      <c r="R828" s="192"/>
      <c r="S828" s="192"/>
      <c r="T828" s="192"/>
      <c r="U828" s="192"/>
      <c r="V828" s="192"/>
      <c r="W828" s="192"/>
      <c r="X828" s="192"/>
      <c r="Y828" s="192"/>
      <c r="Z828" s="192"/>
    </row>
    <row r="829" spans="1:26" ht="12.75" customHeight="1">
      <c r="A829" s="192"/>
      <c r="B829" s="192"/>
      <c r="C829" s="192"/>
      <c r="D829" s="192"/>
      <c r="E829" s="192"/>
      <c r="F829" s="192"/>
      <c r="G829" s="192"/>
      <c r="H829" s="192"/>
      <c r="I829" s="192"/>
      <c r="J829" s="192"/>
      <c r="K829" s="192"/>
      <c r="L829" s="192"/>
      <c r="M829" s="192"/>
      <c r="N829" s="192"/>
      <c r="O829" s="192"/>
      <c r="P829" s="192"/>
      <c r="Q829" s="192"/>
      <c r="R829" s="192"/>
      <c r="S829" s="192"/>
      <c r="T829" s="192"/>
      <c r="U829" s="192"/>
      <c r="V829" s="192"/>
      <c r="W829" s="192"/>
      <c r="X829" s="192"/>
      <c r="Y829" s="192"/>
      <c r="Z829" s="192"/>
    </row>
    <row r="830" spans="1:26" ht="12.75" customHeight="1">
      <c r="A830" s="192"/>
      <c r="B830" s="192"/>
      <c r="C830" s="192"/>
      <c r="D830" s="192"/>
      <c r="E830" s="192"/>
      <c r="F830" s="192"/>
      <c r="G830" s="192"/>
      <c r="H830" s="192"/>
      <c r="I830" s="192"/>
      <c r="J830" s="192"/>
      <c r="K830" s="192"/>
      <c r="L830" s="192"/>
      <c r="M830" s="192"/>
      <c r="N830" s="192"/>
      <c r="O830" s="192"/>
      <c r="P830" s="192"/>
      <c r="Q830" s="192"/>
      <c r="R830" s="192"/>
      <c r="S830" s="192"/>
      <c r="T830" s="192"/>
      <c r="U830" s="192"/>
      <c r="V830" s="192"/>
      <c r="W830" s="192"/>
      <c r="X830" s="192"/>
      <c r="Y830" s="192"/>
      <c r="Z830" s="192"/>
    </row>
    <row r="831" spans="1:26" ht="12.75" customHeight="1">
      <c r="A831" s="192"/>
      <c r="B831" s="192"/>
      <c r="C831" s="192"/>
      <c r="D831" s="192"/>
      <c r="E831" s="192"/>
      <c r="F831" s="192"/>
      <c r="G831" s="192"/>
      <c r="H831" s="192"/>
      <c r="I831" s="192"/>
      <c r="J831" s="192"/>
      <c r="K831" s="192"/>
      <c r="L831" s="192"/>
      <c r="M831" s="192"/>
      <c r="N831" s="192"/>
      <c r="O831" s="192"/>
      <c r="P831" s="192"/>
      <c r="Q831" s="192"/>
      <c r="R831" s="192"/>
      <c r="S831" s="192"/>
      <c r="T831" s="192"/>
      <c r="U831" s="192"/>
      <c r="V831" s="192"/>
      <c r="W831" s="192"/>
      <c r="X831" s="192"/>
      <c r="Y831" s="192"/>
      <c r="Z831" s="192"/>
    </row>
    <row r="832" spans="1:26" ht="12.75" customHeight="1">
      <c r="A832" s="192"/>
      <c r="B832" s="192"/>
      <c r="C832" s="192"/>
      <c r="D832" s="192"/>
      <c r="E832" s="192"/>
      <c r="F832" s="192"/>
      <c r="G832" s="192"/>
      <c r="H832" s="192"/>
      <c r="I832" s="192"/>
      <c r="J832" s="192"/>
      <c r="K832" s="192"/>
      <c r="L832" s="192"/>
      <c r="M832" s="192"/>
      <c r="N832" s="192"/>
      <c r="O832" s="192"/>
      <c r="P832" s="192"/>
      <c r="Q832" s="192"/>
      <c r="R832" s="192"/>
      <c r="S832" s="192"/>
      <c r="T832" s="192"/>
      <c r="U832" s="192"/>
      <c r="V832" s="192"/>
      <c r="W832" s="192"/>
      <c r="X832" s="192"/>
      <c r="Y832" s="192"/>
      <c r="Z832" s="192"/>
    </row>
    <row r="833" spans="1:26" ht="12.75" customHeight="1">
      <c r="A833" s="192"/>
      <c r="B833" s="192"/>
      <c r="C833" s="192"/>
      <c r="D833" s="192"/>
      <c r="E833" s="192"/>
      <c r="F833" s="192"/>
      <c r="G833" s="192"/>
      <c r="H833" s="192"/>
      <c r="I833" s="192"/>
      <c r="J833" s="192"/>
      <c r="K833" s="192"/>
      <c r="L833" s="192"/>
      <c r="M833" s="192"/>
      <c r="N833" s="192"/>
      <c r="O833" s="192"/>
      <c r="P833" s="192"/>
      <c r="Q833" s="192"/>
      <c r="R833" s="192"/>
      <c r="S833" s="192"/>
      <c r="T833" s="192"/>
      <c r="U833" s="192"/>
      <c r="V833" s="192"/>
      <c r="W833" s="192"/>
      <c r="X833" s="192"/>
      <c r="Y833" s="192"/>
      <c r="Z833" s="192"/>
    </row>
    <row r="834" spans="1:26" ht="12.75" customHeight="1">
      <c r="A834" s="192"/>
      <c r="B834" s="192"/>
      <c r="C834" s="192"/>
      <c r="D834" s="192"/>
      <c r="E834" s="192"/>
      <c r="F834" s="192"/>
      <c r="G834" s="192"/>
      <c r="H834" s="192"/>
      <c r="I834" s="192"/>
      <c r="J834" s="192"/>
      <c r="K834" s="192"/>
      <c r="L834" s="192"/>
      <c r="M834" s="192"/>
      <c r="N834" s="192"/>
      <c r="O834" s="192"/>
      <c r="P834" s="192"/>
      <c r="Q834" s="192"/>
      <c r="R834" s="192"/>
      <c r="S834" s="192"/>
      <c r="T834" s="192"/>
      <c r="U834" s="192"/>
      <c r="V834" s="192"/>
      <c r="W834" s="192"/>
      <c r="X834" s="192"/>
      <c r="Y834" s="192"/>
      <c r="Z834" s="192"/>
    </row>
    <row r="835" spans="1:26" ht="12.75" customHeight="1">
      <c r="A835" s="192"/>
      <c r="B835" s="192"/>
      <c r="C835" s="192"/>
      <c r="D835" s="192"/>
      <c r="E835" s="192"/>
      <c r="F835" s="192"/>
      <c r="G835" s="192"/>
      <c r="H835" s="192"/>
      <c r="I835" s="192"/>
      <c r="J835" s="192"/>
      <c r="K835" s="192"/>
      <c r="L835" s="192"/>
      <c r="M835" s="192"/>
      <c r="N835" s="192"/>
      <c r="O835" s="192"/>
      <c r="P835" s="192"/>
      <c r="Q835" s="192"/>
      <c r="R835" s="192"/>
      <c r="S835" s="192"/>
      <c r="T835" s="192"/>
      <c r="U835" s="192"/>
      <c r="V835" s="192"/>
      <c r="W835" s="192"/>
      <c r="X835" s="192"/>
      <c r="Y835" s="192"/>
      <c r="Z835" s="192"/>
    </row>
    <row r="836" spans="1:26" ht="12.75" customHeight="1">
      <c r="A836" s="192"/>
      <c r="B836" s="192"/>
      <c r="C836" s="192"/>
      <c r="D836" s="192"/>
      <c r="E836" s="192"/>
      <c r="F836" s="192"/>
      <c r="G836" s="192"/>
      <c r="H836" s="192"/>
      <c r="I836" s="192"/>
      <c r="J836" s="192"/>
      <c r="K836" s="192"/>
      <c r="L836" s="192"/>
      <c r="M836" s="192"/>
      <c r="N836" s="192"/>
      <c r="O836" s="192"/>
      <c r="P836" s="192"/>
      <c r="Q836" s="192"/>
      <c r="R836" s="192"/>
      <c r="S836" s="192"/>
      <c r="T836" s="192"/>
      <c r="U836" s="192"/>
      <c r="V836" s="192"/>
      <c r="W836" s="192"/>
      <c r="X836" s="192"/>
      <c r="Y836" s="192"/>
      <c r="Z836" s="192"/>
    </row>
    <row r="837" spans="1:26" ht="12.75" customHeight="1">
      <c r="A837" s="192"/>
      <c r="B837" s="192"/>
      <c r="C837" s="192"/>
      <c r="D837" s="192"/>
      <c r="E837" s="192"/>
      <c r="F837" s="192"/>
      <c r="G837" s="192"/>
      <c r="H837" s="192"/>
      <c r="I837" s="192"/>
      <c r="J837" s="192"/>
      <c r="K837" s="192"/>
      <c r="L837" s="192"/>
      <c r="M837" s="192"/>
      <c r="N837" s="192"/>
      <c r="O837" s="192"/>
      <c r="P837" s="192"/>
      <c r="Q837" s="192"/>
      <c r="R837" s="192"/>
      <c r="S837" s="192"/>
      <c r="T837" s="192"/>
      <c r="U837" s="192"/>
      <c r="V837" s="192"/>
      <c r="W837" s="192"/>
      <c r="X837" s="192"/>
      <c r="Y837" s="192"/>
      <c r="Z837" s="192"/>
    </row>
    <row r="838" spans="1:26" ht="12.75" customHeight="1">
      <c r="A838" s="192"/>
      <c r="B838" s="192"/>
      <c r="C838" s="192"/>
      <c r="D838" s="192"/>
      <c r="E838" s="192"/>
      <c r="F838" s="192"/>
      <c r="G838" s="192"/>
      <c r="H838" s="192"/>
      <c r="I838" s="192"/>
      <c r="J838" s="192"/>
      <c r="K838" s="192"/>
      <c r="L838" s="192"/>
      <c r="M838" s="192"/>
      <c r="N838" s="192"/>
      <c r="O838" s="192"/>
      <c r="P838" s="192"/>
      <c r="Q838" s="192"/>
      <c r="R838" s="192"/>
      <c r="S838" s="192"/>
      <c r="T838" s="192"/>
      <c r="U838" s="192"/>
      <c r="V838" s="192"/>
      <c r="W838" s="192"/>
      <c r="X838" s="192"/>
      <c r="Y838" s="192"/>
      <c r="Z838" s="192"/>
    </row>
    <row r="839" spans="1:26" ht="12.75" customHeight="1">
      <c r="A839" s="192"/>
      <c r="B839" s="192"/>
      <c r="C839" s="192"/>
      <c r="D839" s="192"/>
      <c r="E839" s="192"/>
      <c r="F839" s="192"/>
      <c r="G839" s="192"/>
      <c r="H839" s="192"/>
      <c r="I839" s="192"/>
      <c r="J839" s="192"/>
      <c r="K839" s="192"/>
      <c r="L839" s="192"/>
      <c r="M839" s="192"/>
      <c r="N839" s="192"/>
      <c r="O839" s="192"/>
      <c r="P839" s="192"/>
      <c r="Q839" s="192"/>
      <c r="R839" s="192"/>
      <c r="S839" s="192"/>
      <c r="T839" s="192"/>
      <c r="U839" s="192"/>
      <c r="V839" s="192"/>
      <c r="W839" s="192"/>
      <c r="X839" s="192"/>
      <c r="Y839" s="192"/>
      <c r="Z839" s="192"/>
    </row>
    <row r="840" spans="1:26" ht="12.75" customHeight="1">
      <c r="A840" s="192"/>
      <c r="B840" s="192"/>
      <c r="C840" s="192"/>
      <c r="D840" s="192"/>
      <c r="E840" s="192"/>
      <c r="F840" s="192"/>
      <c r="G840" s="192"/>
      <c r="H840" s="192"/>
      <c r="I840" s="192"/>
      <c r="J840" s="192"/>
      <c r="K840" s="192"/>
      <c r="L840" s="192"/>
      <c r="M840" s="192"/>
      <c r="N840" s="192"/>
      <c r="O840" s="192"/>
      <c r="P840" s="192"/>
      <c r="Q840" s="192"/>
      <c r="R840" s="192"/>
      <c r="S840" s="192"/>
      <c r="T840" s="192"/>
      <c r="U840" s="192"/>
      <c r="V840" s="192"/>
      <c r="W840" s="192"/>
      <c r="X840" s="192"/>
      <c r="Y840" s="192"/>
      <c r="Z840" s="192"/>
    </row>
    <row r="841" spans="1:26" ht="12.75" customHeight="1">
      <c r="A841" s="192"/>
      <c r="B841" s="192"/>
      <c r="C841" s="192"/>
      <c r="D841" s="192"/>
      <c r="E841" s="192"/>
      <c r="F841" s="192"/>
      <c r="G841" s="192"/>
      <c r="H841" s="192"/>
      <c r="I841" s="192"/>
      <c r="J841" s="192"/>
      <c r="K841" s="192"/>
      <c r="L841" s="192"/>
      <c r="M841" s="192"/>
      <c r="N841" s="192"/>
      <c r="O841" s="192"/>
      <c r="P841" s="192"/>
      <c r="Q841" s="192"/>
      <c r="R841" s="192"/>
      <c r="S841" s="192"/>
      <c r="T841" s="192"/>
      <c r="U841" s="192"/>
      <c r="V841" s="192"/>
      <c r="W841" s="192"/>
      <c r="X841" s="192"/>
      <c r="Y841" s="192"/>
      <c r="Z841" s="192"/>
    </row>
    <row r="842" spans="1:26" ht="12.75" customHeight="1">
      <c r="A842" s="192"/>
      <c r="B842" s="192"/>
      <c r="C842" s="192"/>
      <c r="D842" s="192"/>
      <c r="E842" s="192"/>
      <c r="F842" s="192"/>
      <c r="G842" s="192"/>
      <c r="H842" s="192"/>
      <c r="I842" s="192"/>
      <c r="J842" s="192"/>
      <c r="K842" s="192"/>
      <c r="L842" s="192"/>
      <c r="M842" s="192"/>
      <c r="N842" s="192"/>
      <c r="O842" s="192"/>
      <c r="P842" s="192"/>
      <c r="Q842" s="192"/>
      <c r="R842" s="192"/>
      <c r="S842" s="192"/>
      <c r="T842" s="192"/>
      <c r="U842" s="192"/>
      <c r="V842" s="192"/>
      <c r="W842" s="192"/>
      <c r="X842" s="192"/>
      <c r="Y842" s="192"/>
      <c r="Z842" s="192"/>
    </row>
    <row r="843" spans="1:26" ht="12.75" customHeight="1">
      <c r="A843" s="192"/>
      <c r="B843" s="192"/>
      <c r="C843" s="192"/>
      <c r="D843" s="192"/>
      <c r="E843" s="192"/>
      <c r="F843" s="192"/>
      <c r="G843" s="192"/>
      <c r="H843" s="192"/>
      <c r="I843" s="192"/>
      <c r="J843" s="192"/>
      <c r="K843" s="192"/>
      <c r="L843" s="192"/>
      <c r="M843" s="192"/>
      <c r="N843" s="192"/>
      <c r="O843" s="192"/>
      <c r="P843" s="192"/>
      <c r="Q843" s="192"/>
      <c r="R843" s="192"/>
      <c r="S843" s="192"/>
      <c r="T843" s="192"/>
      <c r="U843" s="192"/>
      <c r="V843" s="192"/>
      <c r="W843" s="192"/>
      <c r="X843" s="192"/>
      <c r="Y843" s="192"/>
      <c r="Z843" s="192"/>
    </row>
    <row r="844" spans="1:26" ht="12.75" customHeight="1">
      <c r="A844" s="192"/>
      <c r="B844" s="192"/>
      <c r="C844" s="192"/>
      <c r="D844" s="192"/>
      <c r="E844" s="192"/>
      <c r="F844" s="192"/>
      <c r="G844" s="192"/>
      <c r="H844" s="192"/>
      <c r="I844" s="192"/>
      <c r="J844" s="192"/>
      <c r="K844" s="192"/>
      <c r="L844" s="192"/>
      <c r="M844" s="192"/>
      <c r="N844" s="192"/>
      <c r="O844" s="192"/>
      <c r="P844" s="192"/>
      <c r="Q844" s="192"/>
      <c r="R844" s="192"/>
      <c r="S844" s="192"/>
      <c r="T844" s="192"/>
      <c r="U844" s="192"/>
      <c r="V844" s="192"/>
      <c r="W844" s="192"/>
      <c r="X844" s="192"/>
      <c r="Y844" s="192"/>
      <c r="Z844" s="192"/>
    </row>
    <row r="845" spans="1:26" ht="12.75" customHeight="1">
      <c r="A845" s="192"/>
      <c r="B845" s="192"/>
      <c r="C845" s="192"/>
      <c r="D845" s="192"/>
      <c r="E845" s="192"/>
      <c r="F845" s="192"/>
      <c r="G845" s="192"/>
      <c r="H845" s="192"/>
      <c r="I845" s="192"/>
      <c r="J845" s="192"/>
      <c r="K845" s="192"/>
      <c r="L845" s="192"/>
      <c r="M845" s="192"/>
      <c r="N845" s="192"/>
      <c r="O845" s="192"/>
      <c r="P845" s="192"/>
      <c r="Q845" s="192"/>
      <c r="R845" s="192"/>
      <c r="S845" s="192"/>
      <c r="T845" s="192"/>
      <c r="U845" s="192"/>
      <c r="V845" s="192"/>
      <c r="W845" s="192"/>
      <c r="X845" s="192"/>
      <c r="Y845" s="192"/>
      <c r="Z845" s="192"/>
    </row>
    <row r="846" spans="1:26" ht="12.75" customHeight="1">
      <c r="A846" s="192"/>
      <c r="B846" s="192"/>
      <c r="C846" s="192"/>
      <c r="D846" s="192"/>
      <c r="E846" s="192"/>
      <c r="F846" s="192"/>
      <c r="G846" s="192"/>
      <c r="H846" s="192"/>
      <c r="I846" s="192"/>
      <c r="J846" s="192"/>
      <c r="K846" s="192"/>
      <c r="L846" s="192"/>
      <c r="M846" s="192"/>
      <c r="N846" s="192"/>
      <c r="O846" s="192"/>
      <c r="P846" s="192"/>
      <c r="Q846" s="192"/>
      <c r="R846" s="192"/>
      <c r="S846" s="192"/>
      <c r="T846" s="192"/>
      <c r="U846" s="192"/>
      <c r="V846" s="192"/>
      <c r="W846" s="192"/>
      <c r="X846" s="192"/>
      <c r="Y846" s="192"/>
      <c r="Z846" s="192"/>
    </row>
    <row r="847" spans="1:26" ht="12.75" customHeight="1">
      <c r="A847" s="192"/>
      <c r="B847" s="192"/>
      <c r="C847" s="192"/>
      <c r="D847" s="192"/>
      <c r="E847" s="192"/>
      <c r="F847" s="192"/>
      <c r="G847" s="192"/>
      <c r="H847" s="192"/>
      <c r="I847" s="192"/>
      <c r="J847" s="192"/>
      <c r="K847" s="192"/>
      <c r="L847" s="192"/>
      <c r="M847" s="192"/>
      <c r="N847" s="192"/>
      <c r="O847" s="192"/>
      <c r="P847" s="192"/>
      <c r="Q847" s="192"/>
      <c r="R847" s="192"/>
      <c r="S847" s="192"/>
      <c r="T847" s="192"/>
      <c r="U847" s="192"/>
      <c r="V847" s="192"/>
      <c r="W847" s="192"/>
      <c r="X847" s="192"/>
      <c r="Y847" s="192"/>
      <c r="Z847" s="192"/>
    </row>
    <row r="848" spans="1:26" ht="12.75" customHeight="1">
      <c r="A848" s="192"/>
      <c r="B848" s="192"/>
      <c r="C848" s="192"/>
      <c r="D848" s="192"/>
      <c r="E848" s="192"/>
      <c r="F848" s="192"/>
      <c r="G848" s="192"/>
      <c r="H848" s="192"/>
      <c r="I848" s="192"/>
      <c r="J848" s="192"/>
      <c r="K848" s="192"/>
      <c r="L848" s="192"/>
      <c r="M848" s="192"/>
      <c r="N848" s="192"/>
      <c r="O848" s="192"/>
      <c r="P848" s="192"/>
      <c r="Q848" s="192"/>
      <c r="R848" s="192"/>
      <c r="S848" s="192"/>
      <c r="T848" s="192"/>
      <c r="U848" s="192"/>
      <c r="V848" s="192"/>
      <c r="W848" s="192"/>
      <c r="X848" s="192"/>
      <c r="Y848" s="192"/>
      <c r="Z848" s="192"/>
    </row>
    <row r="849" spans="1:26" ht="12.75" customHeight="1">
      <c r="A849" s="192"/>
      <c r="B849" s="192"/>
      <c r="C849" s="192"/>
      <c r="D849" s="192"/>
      <c r="E849" s="192"/>
      <c r="F849" s="192"/>
      <c r="G849" s="192"/>
      <c r="H849" s="192"/>
      <c r="I849" s="192"/>
      <c r="J849" s="192"/>
      <c r="K849" s="192"/>
      <c r="L849" s="192"/>
      <c r="M849" s="192"/>
      <c r="N849" s="192"/>
      <c r="O849" s="192"/>
      <c r="P849" s="192"/>
      <c r="Q849" s="192"/>
      <c r="R849" s="192"/>
      <c r="S849" s="192"/>
      <c r="T849" s="192"/>
      <c r="U849" s="192"/>
      <c r="V849" s="192"/>
      <c r="W849" s="192"/>
      <c r="X849" s="192"/>
      <c r="Y849" s="192"/>
      <c r="Z849" s="192"/>
    </row>
    <row r="850" spans="1:26" ht="12.75" customHeight="1">
      <c r="A850" s="192"/>
      <c r="B850" s="192"/>
      <c r="C850" s="192"/>
      <c r="D850" s="192"/>
      <c r="E850" s="192"/>
      <c r="F850" s="192"/>
      <c r="G850" s="192"/>
      <c r="H850" s="192"/>
      <c r="I850" s="192"/>
      <c r="J850" s="192"/>
      <c r="K850" s="192"/>
      <c r="L850" s="192"/>
      <c r="M850" s="192"/>
      <c r="N850" s="192"/>
      <c r="O850" s="192"/>
      <c r="P850" s="192"/>
      <c r="Q850" s="192"/>
      <c r="R850" s="192"/>
      <c r="S850" s="192"/>
      <c r="T850" s="192"/>
      <c r="U850" s="192"/>
      <c r="V850" s="192"/>
      <c r="W850" s="192"/>
      <c r="X850" s="192"/>
      <c r="Y850" s="192"/>
      <c r="Z850" s="192"/>
    </row>
    <row r="851" spans="1:26" ht="12.75" customHeight="1">
      <c r="A851" s="192"/>
      <c r="B851" s="192"/>
      <c r="C851" s="192"/>
      <c r="D851" s="192"/>
      <c r="E851" s="192"/>
      <c r="F851" s="192"/>
      <c r="G851" s="192"/>
      <c r="H851" s="192"/>
      <c r="I851" s="192"/>
      <c r="J851" s="192"/>
      <c r="K851" s="192"/>
      <c r="L851" s="192"/>
      <c r="M851" s="192"/>
      <c r="N851" s="192"/>
      <c r="O851" s="192"/>
      <c r="P851" s="192"/>
      <c r="Q851" s="192"/>
      <c r="R851" s="192"/>
      <c r="S851" s="192"/>
      <c r="T851" s="192"/>
      <c r="U851" s="192"/>
      <c r="V851" s="192"/>
      <c r="W851" s="192"/>
      <c r="X851" s="192"/>
      <c r="Y851" s="192"/>
      <c r="Z851" s="192"/>
    </row>
    <row r="852" spans="1:26" ht="12.75" customHeight="1">
      <c r="A852" s="192"/>
      <c r="B852" s="192"/>
      <c r="C852" s="192"/>
      <c r="D852" s="192"/>
      <c r="E852" s="192"/>
      <c r="F852" s="192"/>
      <c r="G852" s="192"/>
      <c r="H852" s="192"/>
      <c r="I852" s="192"/>
      <c r="J852" s="192"/>
      <c r="K852" s="192"/>
      <c r="L852" s="192"/>
      <c r="M852" s="192"/>
      <c r="N852" s="192"/>
      <c r="O852" s="192"/>
      <c r="P852" s="192"/>
      <c r="Q852" s="192"/>
      <c r="R852" s="192"/>
      <c r="S852" s="192"/>
      <c r="T852" s="192"/>
      <c r="U852" s="192"/>
      <c r="V852" s="192"/>
      <c r="W852" s="192"/>
      <c r="X852" s="192"/>
      <c r="Y852" s="192"/>
      <c r="Z852" s="192"/>
    </row>
    <row r="853" spans="1:26" ht="12.75" customHeight="1">
      <c r="A853" s="192"/>
      <c r="B853" s="192"/>
      <c r="C853" s="192"/>
      <c r="D853" s="192"/>
      <c r="E853" s="192"/>
      <c r="F853" s="192"/>
      <c r="G853" s="192"/>
      <c r="H853" s="192"/>
      <c r="I853" s="192"/>
      <c r="J853" s="192"/>
      <c r="K853" s="192"/>
      <c r="L853" s="192"/>
      <c r="M853" s="192"/>
      <c r="N853" s="192"/>
      <c r="O853" s="192"/>
      <c r="P853" s="192"/>
      <c r="Q853" s="192"/>
      <c r="R853" s="192"/>
      <c r="S853" s="192"/>
      <c r="T853" s="192"/>
      <c r="U853" s="192"/>
      <c r="V853" s="192"/>
      <c r="W853" s="192"/>
      <c r="X853" s="192"/>
      <c r="Y853" s="192"/>
      <c r="Z853" s="192"/>
    </row>
    <row r="854" spans="1:26" ht="12.75" customHeight="1">
      <c r="A854" s="192"/>
      <c r="B854" s="192"/>
      <c r="C854" s="192"/>
      <c r="D854" s="192"/>
      <c r="E854" s="192"/>
      <c r="F854" s="192"/>
      <c r="G854" s="192"/>
      <c r="H854" s="192"/>
      <c r="I854" s="192"/>
      <c r="J854" s="192"/>
      <c r="K854" s="192"/>
      <c r="L854" s="192"/>
      <c r="M854" s="192"/>
      <c r="N854" s="192"/>
      <c r="O854" s="192"/>
      <c r="P854" s="192"/>
      <c r="Q854" s="192"/>
      <c r="R854" s="192"/>
      <c r="S854" s="192"/>
      <c r="T854" s="192"/>
      <c r="U854" s="192"/>
      <c r="V854" s="192"/>
      <c r="W854" s="192"/>
      <c r="X854" s="192"/>
      <c r="Y854" s="192"/>
      <c r="Z854" s="192"/>
    </row>
    <row r="855" spans="1:26" ht="12.75" customHeight="1">
      <c r="A855" s="192"/>
      <c r="B855" s="192"/>
      <c r="C855" s="192"/>
      <c r="D855" s="192"/>
      <c r="E855" s="192"/>
      <c r="F855" s="192"/>
      <c r="G855" s="192"/>
      <c r="H855" s="192"/>
      <c r="I855" s="192"/>
      <c r="J855" s="192"/>
      <c r="K855" s="192"/>
      <c r="L855" s="192"/>
      <c r="M855" s="192"/>
      <c r="N855" s="192"/>
      <c r="O855" s="192"/>
      <c r="P855" s="192"/>
      <c r="Q855" s="192"/>
      <c r="R855" s="192"/>
      <c r="S855" s="192"/>
      <c r="T855" s="192"/>
      <c r="U855" s="192"/>
      <c r="V855" s="192"/>
      <c r="W855" s="192"/>
      <c r="X855" s="192"/>
      <c r="Y855" s="192"/>
      <c r="Z855" s="192"/>
    </row>
    <row r="856" spans="1:26" ht="12.75" customHeight="1">
      <c r="A856" s="192"/>
      <c r="B856" s="192"/>
      <c r="C856" s="192"/>
      <c r="D856" s="192"/>
      <c r="E856" s="192"/>
      <c r="F856" s="192"/>
      <c r="G856" s="192"/>
      <c r="H856" s="192"/>
      <c r="I856" s="192"/>
      <c r="J856" s="192"/>
      <c r="K856" s="192"/>
      <c r="L856" s="192"/>
      <c r="M856" s="192"/>
      <c r="N856" s="192"/>
      <c r="O856" s="192"/>
      <c r="P856" s="192"/>
      <c r="Q856" s="192"/>
      <c r="R856" s="192"/>
      <c r="S856" s="192"/>
      <c r="T856" s="192"/>
      <c r="U856" s="192"/>
      <c r="V856" s="192"/>
      <c r="W856" s="192"/>
      <c r="X856" s="192"/>
      <c r="Y856" s="192"/>
      <c r="Z856" s="192"/>
    </row>
    <row r="857" spans="1:26" ht="12.75" customHeight="1">
      <c r="A857" s="192"/>
      <c r="B857" s="192"/>
      <c r="C857" s="192"/>
      <c r="D857" s="192"/>
      <c r="E857" s="192"/>
      <c r="F857" s="192"/>
      <c r="G857" s="192"/>
      <c r="H857" s="192"/>
      <c r="I857" s="192"/>
      <c r="J857" s="192"/>
      <c r="K857" s="192"/>
      <c r="L857" s="192"/>
      <c r="M857" s="192"/>
      <c r="N857" s="192"/>
      <c r="O857" s="192"/>
      <c r="P857" s="192"/>
      <c r="Q857" s="192"/>
      <c r="R857" s="192"/>
      <c r="S857" s="192"/>
      <c r="T857" s="192"/>
      <c r="U857" s="192"/>
      <c r="V857" s="192"/>
      <c r="W857" s="192"/>
      <c r="X857" s="192"/>
      <c r="Y857" s="192"/>
      <c r="Z857" s="192"/>
    </row>
    <row r="858" spans="1:26" ht="12.75" customHeight="1">
      <c r="A858" s="192"/>
      <c r="B858" s="192"/>
      <c r="C858" s="192"/>
      <c r="D858" s="192"/>
      <c r="E858" s="192"/>
      <c r="F858" s="192"/>
      <c r="G858" s="192"/>
      <c r="H858" s="192"/>
      <c r="I858" s="192"/>
      <c r="J858" s="192"/>
      <c r="K858" s="192"/>
      <c r="L858" s="192"/>
      <c r="M858" s="192"/>
      <c r="N858" s="192"/>
      <c r="O858" s="192"/>
      <c r="P858" s="192"/>
      <c r="Q858" s="192"/>
      <c r="R858" s="192"/>
      <c r="S858" s="192"/>
      <c r="T858" s="192"/>
      <c r="U858" s="192"/>
      <c r="V858" s="192"/>
      <c r="W858" s="192"/>
      <c r="X858" s="192"/>
      <c r="Y858" s="192"/>
      <c r="Z858" s="192"/>
    </row>
    <row r="859" spans="1:26" ht="12.75" customHeight="1">
      <c r="A859" s="192"/>
      <c r="B859" s="192"/>
      <c r="C859" s="192"/>
      <c r="D859" s="192"/>
      <c r="E859" s="192"/>
      <c r="F859" s="192"/>
      <c r="G859" s="192"/>
      <c r="H859" s="192"/>
      <c r="I859" s="192"/>
      <c r="J859" s="192"/>
      <c r="K859" s="192"/>
      <c r="L859" s="192"/>
      <c r="M859" s="192"/>
      <c r="N859" s="192"/>
      <c r="O859" s="192"/>
      <c r="P859" s="192"/>
      <c r="Q859" s="192"/>
      <c r="R859" s="192"/>
      <c r="S859" s="192"/>
      <c r="T859" s="192"/>
      <c r="U859" s="192"/>
      <c r="V859" s="192"/>
      <c r="W859" s="192"/>
      <c r="X859" s="192"/>
      <c r="Y859" s="192"/>
      <c r="Z859" s="192"/>
    </row>
    <row r="860" spans="1:26" ht="12.75" customHeight="1">
      <c r="A860" s="192"/>
      <c r="B860" s="192"/>
      <c r="C860" s="192"/>
      <c r="D860" s="192"/>
      <c r="E860" s="192"/>
      <c r="F860" s="192"/>
      <c r="G860" s="192"/>
      <c r="H860" s="192"/>
      <c r="I860" s="192"/>
      <c r="J860" s="192"/>
      <c r="K860" s="192"/>
      <c r="L860" s="192"/>
      <c r="M860" s="192"/>
      <c r="N860" s="192"/>
      <c r="O860" s="192"/>
      <c r="P860" s="192"/>
      <c r="Q860" s="192"/>
      <c r="R860" s="192"/>
      <c r="S860" s="192"/>
      <c r="T860" s="192"/>
      <c r="U860" s="192"/>
      <c r="V860" s="192"/>
      <c r="W860" s="192"/>
      <c r="X860" s="192"/>
      <c r="Y860" s="192"/>
      <c r="Z860" s="192"/>
    </row>
    <row r="861" spans="1:26" ht="12.75" customHeight="1">
      <c r="A861" s="192"/>
      <c r="B861" s="192"/>
      <c r="C861" s="192"/>
      <c r="D861" s="192"/>
      <c r="E861" s="192"/>
      <c r="F861" s="192"/>
      <c r="G861" s="192"/>
      <c r="H861" s="192"/>
      <c r="I861" s="192"/>
      <c r="J861" s="192"/>
      <c r="K861" s="192"/>
      <c r="L861" s="192"/>
      <c r="M861" s="192"/>
      <c r="N861" s="192"/>
      <c r="O861" s="192"/>
      <c r="P861" s="192"/>
      <c r="Q861" s="192"/>
      <c r="R861" s="192"/>
      <c r="S861" s="192"/>
      <c r="T861" s="192"/>
      <c r="U861" s="192"/>
      <c r="V861" s="192"/>
      <c r="W861" s="192"/>
      <c r="X861" s="192"/>
      <c r="Y861" s="192"/>
      <c r="Z861" s="192"/>
    </row>
    <row r="862" spans="1:26" ht="12.75" customHeight="1">
      <c r="A862" s="192"/>
      <c r="B862" s="192"/>
      <c r="C862" s="192"/>
      <c r="D862" s="192"/>
      <c r="E862" s="192"/>
      <c r="F862" s="192"/>
      <c r="G862" s="192"/>
      <c r="H862" s="192"/>
      <c r="I862" s="192"/>
      <c r="J862" s="192"/>
      <c r="K862" s="192"/>
      <c r="L862" s="192"/>
      <c r="M862" s="192"/>
      <c r="N862" s="192"/>
      <c r="O862" s="192"/>
      <c r="P862" s="192"/>
      <c r="Q862" s="192"/>
      <c r="R862" s="192"/>
      <c r="S862" s="192"/>
      <c r="T862" s="192"/>
      <c r="U862" s="192"/>
      <c r="V862" s="192"/>
      <c r="W862" s="192"/>
      <c r="X862" s="192"/>
      <c r="Y862" s="192"/>
      <c r="Z862" s="192"/>
    </row>
    <row r="863" spans="1:26" ht="12.75" customHeight="1">
      <c r="A863" s="192"/>
      <c r="B863" s="192"/>
      <c r="C863" s="192"/>
      <c r="D863" s="192"/>
      <c r="E863" s="192"/>
      <c r="F863" s="192"/>
      <c r="G863" s="192"/>
      <c r="H863" s="192"/>
      <c r="I863" s="192"/>
      <c r="J863" s="192"/>
      <c r="K863" s="192"/>
      <c r="L863" s="192"/>
      <c r="M863" s="192"/>
      <c r="N863" s="192"/>
      <c r="O863" s="192"/>
      <c r="P863" s="192"/>
      <c r="Q863" s="192"/>
      <c r="R863" s="192"/>
      <c r="S863" s="192"/>
      <c r="T863" s="192"/>
      <c r="U863" s="192"/>
      <c r="V863" s="192"/>
      <c r="W863" s="192"/>
      <c r="X863" s="192"/>
      <c r="Y863" s="192"/>
      <c r="Z863" s="192"/>
    </row>
    <row r="864" spans="1:26" ht="12.75" customHeight="1">
      <c r="A864" s="192"/>
      <c r="B864" s="192"/>
      <c r="C864" s="192"/>
      <c r="D864" s="192"/>
      <c r="E864" s="192"/>
      <c r="F864" s="192"/>
      <c r="G864" s="192"/>
      <c r="H864" s="192"/>
      <c r="I864" s="192"/>
      <c r="J864" s="192"/>
      <c r="K864" s="192"/>
      <c r="L864" s="192"/>
      <c r="M864" s="192"/>
      <c r="N864" s="192"/>
      <c r="O864" s="192"/>
      <c r="P864" s="192"/>
      <c r="Q864" s="192"/>
      <c r="R864" s="192"/>
      <c r="S864" s="192"/>
      <c r="T864" s="192"/>
      <c r="U864" s="192"/>
      <c r="V864" s="192"/>
      <c r="W864" s="192"/>
      <c r="X864" s="192"/>
      <c r="Y864" s="192"/>
      <c r="Z864" s="192"/>
    </row>
    <row r="865" spans="1:26" ht="12.75" customHeight="1">
      <c r="A865" s="192"/>
      <c r="B865" s="192"/>
      <c r="C865" s="192"/>
      <c r="D865" s="192"/>
      <c r="E865" s="192"/>
      <c r="F865" s="192"/>
      <c r="G865" s="192"/>
      <c r="H865" s="192"/>
      <c r="I865" s="192"/>
      <c r="J865" s="192"/>
      <c r="K865" s="192"/>
      <c r="L865" s="192"/>
      <c r="M865" s="192"/>
      <c r="N865" s="192"/>
      <c r="O865" s="192"/>
      <c r="P865" s="192"/>
      <c r="Q865" s="192"/>
      <c r="R865" s="192"/>
      <c r="S865" s="192"/>
      <c r="T865" s="192"/>
      <c r="U865" s="192"/>
      <c r="V865" s="192"/>
      <c r="W865" s="192"/>
      <c r="X865" s="192"/>
      <c r="Y865" s="192"/>
      <c r="Z865" s="192"/>
    </row>
    <row r="866" spans="1:26" ht="12.75" customHeight="1">
      <c r="A866" s="192"/>
      <c r="B866" s="192"/>
      <c r="C866" s="192"/>
      <c r="D866" s="192"/>
      <c r="E866" s="192"/>
      <c r="F866" s="192"/>
      <c r="G866" s="192"/>
      <c r="H866" s="192"/>
      <c r="I866" s="192"/>
      <c r="J866" s="192"/>
      <c r="K866" s="192"/>
      <c r="L866" s="192"/>
      <c r="M866" s="192"/>
      <c r="N866" s="192"/>
      <c r="O866" s="192"/>
      <c r="P866" s="192"/>
      <c r="Q866" s="192"/>
      <c r="R866" s="192"/>
      <c r="S866" s="192"/>
      <c r="T866" s="192"/>
      <c r="U866" s="192"/>
      <c r="V866" s="192"/>
      <c r="W866" s="192"/>
      <c r="X866" s="192"/>
      <c r="Y866" s="192"/>
      <c r="Z866" s="192"/>
    </row>
    <row r="867" spans="1:26" ht="12.75" customHeight="1">
      <c r="A867" s="192"/>
      <c r="B867" s="192"/>
      <c r="C867" s="192"/>
      <c r="D867" s="192"/>
      <c r="E867" s="192"/>
      <c r="F867" s="192"/>
      <c r="G867" s="192"/>
      <c r="H867" s="192"/>
      <c r="I867" s="192"/>
      <c r="J867" s="192"/>
      <c r="K867" s="192"/>
      <c r="L867" s="192"/>
      <c r="M867" s="192"/>
      <c r="N867" s="192"/>
      <c r="O867" s="192"/>
      <c r="P867" s="192"/>
      <c r="Q867" s="192"/>
      <c r="R867" s="192"/>
      <c r="S867" s="192"/>
      <c r="T867" s="192"/>
      <c r="U867" s="192"/>
      <c r="V867" s="192"/>
      <c r="W867" s="192"/>
      <c r="X867" s="192"/>
      <c r="Y867" s="192"/>
      <c r="Z867" s="192"/>
    </row>
    <row r="868" spans="1:26" ht="12.75" customHeight="1">
      <c r="A868" s="192"/>
      <c r="B868" s="192"/>
      <c r="C868" s="192"/>
      <c r="D868" s="192"/>
      <c r="E868" s="192"/>
      <c r="F868" s="192"/>
      <c r="G868" s="192"/>
      <c r="H868" s="192"/>
      <c r="I868" s="192"/>
      <c r="J868" s="192"/>
      <c r="K868" s="192"/>
      <c r="L868" s="192"/>
      <c r="M868" s="192"/>
      <c r="N868" s="192"/>
      <c r="O868" s="192"/>
      <c r="P868" s="192"/>
      <c r="Q868" s="192"/>
      <c r="R868" s="192"/>
      <c r="S868" s="192"/>
      <c r="T868" s="192"/>
      <c r="U868" s="192"/>
      <c r="V868" s="192"/>
      <c r="W868" s="192"/>
      <c r="X868" s="192"/>
      <c r="Y868" s="192"/>
      <c r="Z868" s="192"/>
    </row>
    <row r="869" spans="1:26" ht="12.75" customHeight="1">
      <c r="A869" s="192"/>
      <c r="B869" s="192"/>
      <c r="C869" s="192"/>
      <c r="D869" s="192"/>
      <c r="E869" s="192"/>
      <c r="F869" s="192"/>
      <c r="G869" s="192"/>
      <c r="H869" s="192"/>
      <c r="I869" s="192"/>
      <c r="J869" s="192"/>
      <c r="K869" s="192"/>
      <c r="L869" s="192"/>
      <c r="M869" s="192"/>
      <c r="N869" s="192"/>
      <c r="O869" s="192"/>
      <c r="P869" s="192"/>
      <c r="Q869" s="192"/>
      <c r="R869" s="192"/>
      <c r="S869" s="192"/>
      <c r="T869" s="192"/>
      <c r="U869" s="192"/>
      <c r="V869" s="192"/>
      <c r="W869" s="192"/>
      <c r="X869" s="192"/>
      <c r="Y869" s="192"/>
      <c r="Z869" s="192"/>
    </row>
    <row r="870" spans="1:26" ht="12.75" customHeight="1">
      <c r="A870" s="192"/>
      <c r="B870" s="192"/>
      <c r="C870" s="192"/>
      <c r="D870" s="192"/>
      <c r="E870" s="192"/>
      <c r="F870" s="192"/>
      <c r="G870" s="192"/>
      <c r="H870" s="192"/>
      <c r="I870" s="192"/>
      <c r="J870" s="192"/>
      <c r="K870" s="192"/>
      <c r="L870" s="192"/>
      <c r="M870" s="192"/>
      <c r="N870" s="192"/>
      <c r="O870" s="192"/>
      <c r="P870" s="192"/>
      <c r="Q870" s="192"/>
      <c r="R870" s="192"/>
      <c r="S870" s="192"/>
      <c r="T870" s="192"/>
      <c r="U870" s="192"/>
      <c r="V870" s="192"/>
      <c r="W870" s="192"/>
      <c r="X870" s="192"/>
      <c r="Y870" s="192"/>
      <c r="Z870" s="192"/>
    </row>
    <row r="871" spans="1:26" ht="12.75" customHeight="1">
      <c r="A871" s="192"/>
      <c r="B871" s="192"/>
      <c r="C871" s="192"/>
      <c r="D871" s="192"/>
      <c r="E871" s="192"/>
      <c r="F871" s="192"/>
      <c r="G871" s="192"/>
      <c r="H871" s="192"/>
      <c r="I871" s="192"/>
      <c r="J871" s="192"/>
      <c r="K871" s="192"/>
      <c r="L871" s="192"/>
      <c r="M871" s="192"/>
      <c r="N871" s="192"/>
      <c r="O871" s="192"/>
      <c r="P871" s="192"/>
      <c r="Q871" s="192"/>
      <c r="R871" s="192"/>
      <c r="S871" s="192"/>
      <c r="T871" s="192"/>
      <c r="U871" s="192"/>
      <c r="V871" s="192"/>
      <c r="W871" s="192"/>
      <c r="X871" s="192"/>
      <c r="Y871" s="192"/>
      <c r="Z871" s="192"/>
    </row>
    <row r="872" spans="1:26" ht="12.75" customHeight="1">
      <c r="A872" s="192"/>
      <c r="B872" s="192"/>
      <c r="C872" s="192"/>
      <c r="D872" s="192"/>
      <c r="E872" s="192"/>
      <c r="F872" s="192"/>
      <c r="G872" s="192"/>
      <c r="H872" s="192"/>
      <c r="I872" s="192"/>
      <c r="J872" s="192"/>
      <c r="K872" s="192"/>
      <c r="L872" s="192"/>
      <c r="M872" s="192"/>
      <c r="N872" s="192"/>
      <c r="O872" s="192"/>
      <c r="P872" s="192"/>
      <c r="Q872" s="192"/>
      <c r="R872" s="192"/>
      <c r="S872" s="192"/>
      <c r="T872" s="192"/>
      <c r="U872" s="192"/>
      <c r="V872" s="192"/>
      <c r="W872" s="192"/>
      <c r="X872" s="192"/>
      <c r="Y872" s="192"/>
      <c r="Z872" s="192"/>
    </row>
    <row r="873" spans="1:26" ht="12.75" customHeight="1">
      <c r="A873" s="192"/>
      <c r="B873" s="192"/>
      <c r="C873" s="192"/>
      <c r="D873" s="192"/>
      <c r="E873" s="192"/>
      <c r="F873" s="192"/>
      <c r="G873" s="192"/>
      <c r="H873" s="192"/>
      <c r="I873" s="192"/>
      <c r="J873" s="192"/>
      <c r="K873" s="192"/>
      <c r="L873" s="192"/>
      <c r="M873" s="192"/>
      <c r="N873" s="192"/>
      <c r="O873" s="192"/>
      <c r="P873" s="192"/>
      <c r="Q873" s="192"/>
      <c r="R873" s="192"/>
      <c r="S873" s="192"/>
      <c r="T873" s="192"/>
      <c r="U873" s="192"/>
      <c r="V873" s="192"/>
      <c r="W873" s="192"/>
      <c r="X873" s="192"/>
      <c r="Y873" s="192"/>
      <c r="Z873" s="192"/>
    </row>
    <row r="874" spans="1:26" ht="12.75" customHeight="1">
      <c r="A874" s="192"/>
      <c r="B874" s="192"/>
      <c r="C874" s="192"/>
      <c r="D874" s="192"/>
      <c r="E874" s="192"/>
      <c r="F874" s="192"/>
      <c r="G874" s="192"/>
      <c r="H874" s="192"/>
      <c r="I874" s="192"/>
      <c r="J874" s="192"/>
      <c r="K874" s="192"/>
      <c r="L874" s="192"/>
      <c r="M874" s="192"/>
      <c r="N874" s="192"/>
      <c r="O874" s="192"/>
      <c r="P874" s="192"/>
      <c r="Q874" s="192"/>
      <c r="R874" s="192"/>
      <c r="S874" s="192"/>
      <c r="T874" s="192"/>
      <c r="U874" s="192"/>
      <c r="V874" s="192"/>
      <c r="W874" s="192"/>
      <c r="X874" s="192"/>
      <c r="Y874" s="192"/>
      <c r="Z874" s="192"/>
    </row>
    <row r="875" spans="1:26" ht="12.75" customHeight="1">
      <c r="A875" s="192"/>
      <c r="B875" s="192"/>
      <c r="C875" s="192"/>
      <c r="D875" s="192"/>
      <c r="E875" s="192"/>
      <c r="F875" s="192"/>
      <c r="G875" s="192"/>
      <c r="H875" s="192"/>
      <c r="I875" s="192"/>
      <c r="J875" s="192"/>
      <c r="K875" s="192"/>
      <c r="L875" s="192"/>
      <c r="M875" s="192"/>
      <c r="N875" s="192"/>
      <c r="O875" s="192"/>
      <c r="P875" s="192"/>
      <c r="Q875" s="192"/>
      <c r="R875" s="192"/>
      <c r="S875" s="192"/>
      <c r="T875" s="192"/>
      <c r="U875" s="192"/>
      <c r="V875" s="192"/>
      <c r="W875" s="192"/>
      <c r="X875" s="192"/>
      <c r="Y875" s="192"/>
      <c r="Z875" s="192"/>
    </row>
    <row r="876" spans="1:26" ht="12.75" customHeight="1">
      <c r="A876" s="192"/>
      <c r="B876" s="192"/>
      <c r="C876" s="192"/>
      <c r="D876" s="192"/>
      <c r="E876" s="192"/>
      <c r="F876" s="192"/>
      <c r="G876" s="192"/>
      <c r="H876" s="192"/>
      <c r="I876" s="192"/>
      <c r="J876" s="192"/>
      <c r="K876" s="192"/>
      <c r="L876" s="192"/>
      <c r="M876" s="192"/>
      <c r="N876" s="192"/>
      <c r="O876" s="192"/>
      <c r="P876" s="192"/>
      <c r="Q876" s="192"/>
      <c r="R876" s="192"/>
      <c r="S876" s="192"/>
      <c r="T876" s="192"/>
      <c r="U876" s="192"/>
      <c r="V876" s="192"/>
      <c r="W876" s="192"/>
      <c r="X876" s="192"/>
      <c r="Y876" s="192"/>
      <c r="Z876" s="192"/>
    </row>
    <row r="877" spans="1:26" ht="12.75" customHeight="1">
      <c r="A877" s="192"/>
      <c r="B877" s="192"/>
      <c r="C877" s="192"/>
      <c r="D877" s="192"/>
      <c r="E877" s="192"/>
      <c r="F877" s="192"/>
      <c r="G877" s="192"/>
      <c r="H877" s="192"/>
      <c r="I877" s="192"/>
      <c r="J877" s="192"/>
      <c r="K877" s="192"/>
      <c r="L877" s="192"/>
      <c r="M877" s="192"/>
      <c r="N877" s="192"/>
      <c r="O877" s="192"/>
      <c r="P877" s="192"/>
      <c r="Q877" s="192"/>
      <c r="R877" s="192"/>
      <c r="S877" s="192"/>
      <c r="T877" s="192"/>
      <c r="U877" s="192"/>
      <c r="V877" s="192"/>
      <c r="W877" s="192"/>
      <c r="X877" s="192"/>
      <c r="Y877" s="192"/>
      <c r="Z877" s="192"/>
    </row>
    <row r="878" spans="1:26" ht="12.75" customHeight="1">
      <c r="A878" s="192"/>
      <c r="B878" s="192"/>
      <c r="C878" s="192"/>
      <c r="D878" s="192"/>
      <c r="E878" s="192"/>
      <c r="F878" s="192"/>
      <c r="G878" s="192"/>
      <c r="H878" s="192"/>
      <c r="I878" s="192"/>
      <c r="J878" s="192"/>
      <c r="K878" s="192"/>
      <c r="L878" s="192"/>
      <c r="M878" s="192"/>
      <c r="N878" s="192"/>
      <c r="O878" s="192"/>
      <c r="P878" s="192"/>
      <c r="Q878" s="192"/>
      <c r="R878" s="192"/>
      <c r="S878" s="192"/>
      <c r="T878" s="192"/>
      <c r="U878" s="192"/>
      <c r="V878" s="192"/>
      <c r="W878" s="192"/>
      <c r="X878" s="192"/>
      <c r="Y878" s="192"/>
      <c r="Z878" s="192"/>
    </row>
    <row r="879" spans="1:26" ht="12.75" customHeight="1">
      <c r="A879" s="192"/>
      <c r="B879" s="192"/>
      <c r="C879" s="192"/>
      <c r="D879" s="192"/>
      <c r="E879" s="192"/>
      <c r="F879" s="192"/>
      <c r="G879" s="192"/>
      <c r="H879" s="192"/>
      <c r="I879" s="192"/>
      <c r="J879" s="192"/>
      <c r="K879" s="192"/>
      <c r="L879" s="192"/>
      <c r="M879" s="192"/>
      <c r="N879" s="192"/>
      <c r="O879" s="192"/>
      <c r="P879" s="192"/>
      <c r="Q879" s="192"/>
      <c r="R879" s="192"/>
      <c r="S879" s="192"/>
      <c r="T879" s="192"/>
      <c r="U879" s="192"/>
      <c r="V879" s="192"/>
      <c r="W879" s="192"/>
      <c r="X879" s="192"/>
      <c r="Y879" s="192"/>
      <c r="Z879" s="192"/>
    </row>
    <row r="880" spans="1:26" ht="12.75" customHeight="1">
      <c r="A880" s="192"/>
      <c r="B880" s="192"/>
      <c r="C880" s="192"/>
      <c r="D880" s="192"/>
      <c r="E880" s="192"/>
      <c r="F880" s="192"/>
      <c r="G880" s="192"/>
      <c r="H880" s="192"/>
      <c r="I880" s="192"/>
      <c r="J880" s="192"/>
      <c r="K880" s="192"/>
      <c r="L880" s="192"/>
      <c r="M880" s="192"/>
      <c r="N880" s="192"/>
      <c r="O880" s="192"/>
      <c r="P880" s="192"/>
      <c r="Q880" s="192"/>
      <c r="R880" s="192"/>
      <c r="S880" s="192"/>
      <c r="T880" s="192"/>
      <c r="U880" s="192"/>
      <c r="V880" s="192"/>
      <c r="W880" s="192"/>
      <c r="X880" s="192"/>
      <c r="Y880" s="192"/>
      <c r="Z880" s="192"/>
    </row>
    <row r="881" spans="1:26" ht="12.75" customHeight="1">
      <c r="A881" s="192"/>
      <c r="B881" s="192"/>
      <c r="C881" s="192"/>
      <c r="D881" s="192"/>
      <c r="E881" s="192"/>
      <c r="F881" s="192"/>
      <c r="G881" s="192"/>
      <c r="H881" s="192"/>
      <c r="I881" s="192"/>
      <c r="J881" s="192"/>
      <c r="K881" s="192"/>
      <c r="L881" s="192"/>
      <c r="M881" s="192"/>
      <c r="N881" s="192"/>
      <c r="O881" s="192"/>
      <c r="P881" s="192"/>
      <c r="Q881" s="192"/>
      <c r="R881" s="192"/>
      <c r="S881" s="192"/>
      <c r="T881" s="192"/>
      <c r="U881" s="192"/>
      <c r="V881" s="192"/>
      <c r="W881" s="192"/>
      <c r="X881" s="192"/>
      <c r="Y881" s="192"/>
      <c r="Z881" s="192"/>
    </row>
    <row r="882" spans="1:26" ht="12.75" customHeight="1">
      <c r="A882" s="192"/>
      <c r="B882" s="192"/>
      <c r="C882" s="192"/>
      <c r="D882" s="192"/>
      <c r="E882" s="192"/>
      <c r="F882" s="192"/>
      <c r="G882" s="192"/>
      <c r="H882" s="192"/>
      <c r="I882" s="192"/>
      <c r="J882" s="192"/>
      <c r="K882" s="192"/>
      <c r="L882" s="192"/>
      <c r="M882" s="192"/>
      <c r="N882" s="192"/>
      <c r="O882" s="192"/>
      <c r="P882" s="192"/>
      <c r="Q882" s="192"/>
      <c r="R882" s="192"/>
      <c r="S882" s="192"/>
      <c r="T882" s="192"/>
      <c r="U882" s="192"/>
      <c r="V882" s="192"/>
      <c r="W882" s="192"/>
      <c r="X882" s="192"/>
      <c r="Y882" s="192"/>
      <c r="Z882" s="192"/>
    </row>
    <row r="883" spans="1:26" ht="12.75" customHeight="1">
      <c r="A883" s="192"/>
      <c r="B883" s="192"/>
      <c r="C883" s="192"/>
      <c r="D883" s="192"/>
      <c r="E883" s="192"/>
      <c r="F883" s="192"/>
      <c r="G883" s="192"/>
      <c r="H883" s="192"/>
      <c r="I883" s="192"/>
      <c r="J883" s="192"/>
      <c r="K883" s="192"/>
      <c r="L883" s="192"/>
      <c r="M883" s="192"/>
      <c r="N883" s="192"/>
      <c r="O883" s="192"/>
      <c r="P883" s="192"/>
      <c r="Q883" s="192"/>
      <c r="R883" s="192"/>
      <c r="S883" s="192"/>
      <c r="T883" s="192"/>
      <c r="U883" s="192"/>
      <c r="V883" s="192"/>
      <c r="W883" s="192"/>
      <c r="X883" s="192"/>
      <c r="Y883" s="192"/>
      <c r="Z883" s="192"/>
    </row>
    <row r="884" spans="1:26" ht="12.75" customHeight="1">
      <c r="A884" s="192"/>
      <c r="B884" s="192"/>
      <c r="C884" s="192"/>
      <c r="D884" s="192"/>
      <c r="E884" s="192"/>
      <c r="F884" s="192"/>
      <c r="G884" s="192"/>
      <c r="H884" s="192"/>
      <c r="I884" s="192"/>
      <c r="J884" s="192"/>
      <c r="K884" s="192"/>
      <c r="L884" s="192"/>
      <c r="M884" s="192"/>
      <c r="N884" s="192"/>
      <c r="O884" s="192"/>
      <c r="P884" s="192"/>
      <c r="Q884" s="192"/>
      <c r="R884" s="192"/>
      <c r="S884" s="192"/>
      <c r="T884" s="192"/>
      <c r="U884" s="192"/>
      <c r="V884" s="192"/>
      <c r="W884" s="192"/>
      <c r="X884" s="192"/>
      <c r="Y884" s="192"/>
      <c r="Z884" s="192"/>
    </row>
    <row r="885" spans="1:26" ht="12.75" customHeight="1">
      <c r="A885" s="192"/>
      <c r="B885" s="192"/>
      <c r="C885" s="192"/>
      <c r="D885" s="192"/>
      <c r="E885" s="192"/>
      <c r="F885" s="192"/>
      <c r="G885" s="192"/>
      <c r="H885" s="192"/>
      <c r="I885" s="192"/>
      <c r="J885" s="192"/>
      <c r="K885" s="192"/>
      <c r="L885" s="192"/>
      <c r="M885" s="192"/>
      <c r="N885" s="192"/>
      <c r="O885" s="192"/>
      <c r="P885" s="192"/>
      <c r="Q885" s="192"/>
      <c r="R885" s="192"/>
      <c r="S885" s="192"/>
      <c r="T885" s="192"/>
      <c r="U885" s="192"/>
      <c r="V885" s="192"/>
      <c r="W885" s="192"/>
      <c r="X885" s="192"/>
      <c r="Y885" s="192"/>
      <c r="Z885" s="192"/>
    </row>
    <row r="886" spans="1:26" ht="12.75" customHeight="1">
      <c r="A886" s="192"/>
      <c r="B886" s="192"/>
      <c r="C886" s="192"/>
      <c r="D886" s="192"/>
      <c r="E886" s="192"/>
      <c r="F886" s="192"/>
      <c r="G886" s="192"/>
      <c r="H886" s="192"/>
      <c r="I886" s="192"/>
      <c r="J886" s="192"/>
      <c r="K886" s="192"/>
      <c r="L886" s="192"/>
      <c r="M886" s="192"/>
      <c r="N886" s="192"/>
      <c r="O886" s="192"/>
      <c r="P886" s="192"/>
      <c r="Q886" s="192"/>
      <c r="R886" s="192"/>
      <c r="S886" s="192"/>
      <c r="T886" s="192"/>
      <c r="U886" s="192"/>
      <c r="V886" s="192"/>
      <c r="W886" s="192"/>
      <c r="X886" s="192"/>
      <c r="Y886" s="192"/>
      <c r="Z886" s="192"/>
    </row>
    <row r="887" spans="1:26" ht="12.75" customHeight="1">
      <c r="A887" s="192"/>
      <c r="B887" s="192"/>
      <c r="C887" s="192"/>
      <c r="D887" s="192"/>
      <c r="E887" s="192"/>
      <c r="F887" s="192"/>
      <c r="G887" s="192"/>
      <c r="H887" s="192"/>
      <c r="I887" s="192"/>
      <c r="J887" s="192"/>
      <c r="K887" s="192"/>
      <c r="L887" s="192"/>
      <c r="M887" s="192"/>
      <c r="N887" s="192"/>
      <c r="O887" s="192"/>
      <c r="P887" s="192"/>
      <c r="Q887" s="192"/>
      <c r="R887" s="192"/>
      <c r="S887" s="192"/>
      <c r="T887" s="192"/>
      <c r="U887" s="192"/>
      <c r="V887" s="192"/>
      <c r="W887" s="192"/>
      <c r="X887" s="192"/>
      <c r="Y887" s="192"/>
      <c r="Z887" s="192"/>
    </row>
    <row r="888" spans="1:26" ht="12.75" customHeight="1">
      <c r="A888" s="192"/>
      <c r="B888" s="192"/>
      <c r="C888" s="192"/>
      <c r="D888" s="192"/>
      <c r="E888" s="192"/>
      <c r="F888" s="192"/>
      <c r="G888" s="192"/>
      <c r="H888" s="192"/>
      <c r="I888" s="192"/>
      <c r="J888" s="192"/>
      <c r="K888" s="192"/>
      <c r="L888" s="192"/>
      <c r="M888" s="192"/>
      <c r="N888" s="192"/>
      <c r="O888" s="192"/>
      <c r="P888" s="192"/>
      <c r="Q888" s="192"/>
      <c r="R888" s="192"/>
      <c r="S888" s="192"/>
      <c r="T888" s="192"/>
      <c r="U888" s="192"/>
      <c r="V888" s="192"/>
      <c r="W888" s="192"/>
      <c r="X888" s="192"/>
      <c r="Y888" s="192"/>
      <c r="Z888" s="192"/>
    </row>
    <row r="889" spans="1:26" ht="12.75" customHeight="1">
      <c r="A889" s="192"/>
      <c r="B889" s="192"/>
      <c r="C889" s="192"/>
      <c r="D889" s="192"/>
      <c r="E889" s="192"/>
      <c r="F889" s="192"/>
      <c r="G889" s="192"/>
      <c r="H889" s="192"/>
      <c r="I889" s="192"/>
      <c r="J889" s="192"/>
      <c r="K889" s="192"/>
      <c r="L889" s="192"/>
      <c r="M889" s="192"/>
      <c r="N889" s="192"/>
      <c r="O889" s="192"/>
      <c r="P889" s="192"/>
      <c r="Q889" s="192"/>
      <c r="R889" s="192"/>
      <c r="S889" s="192"/>
      <c r="T889" s="192"/>
      <c r="U889" s="192"/>
      <c r="V889" s="192"/>
      <c r="W889" s="192"/>
      <c r="X889" s="192"/>
      <c r="Y889" s="192"/>
      <c r="Z889" s="192"/>
    </row>
    <row r="890" spans="1:26" ht="12.75" customHeight="1">
      <c r="A890" s="192"/>
      <c r="B890" s="192"/>
      <c r="C890" s="192"/>
      <c r="D890" s="192"/>
      <c r="E890" s="192"/>
      <c r="F890" s="192"/>
      <c r="G890" s="192"/>
      <c r="H890" s="192"/>
      <c r="I890" s="192"/>
      <c r="J890" s="192"/>
      <c r="K890" s="192"/>
      <c r="L890" s="192"/>
      <c r="M890" s="192"/>
      <c r="N890" s="192"/>
      <c r="O890" s="192"/>
      <c r="P890" s="192"/>
      <c r="Q890" s="192"/>
      <c r="R890" s="192"/>
      <c r="S890" s="192"/>
      <c r="T890" s="192"/>
      <c r="U890" s="192"/>
      <c r="V890" s="192"/>
      <c r="W890" s="192"/>
      <c r="X890" s="192"/>
      <c r="Y890" s="192"/>
      <c r="Z890" s="192"/>
    </row>
    <row r="891" spans="1:26" ht="12.75" customHeight="1">
      <c r="A891" s="192"/>
      <c r="B891" s="192"/>
      <c r="C891" s="192"/>
      <c r="D891" s="192"/>
      <c r="E891" s="192"/>
      <c r="F891" s="192"/>
      <c r="G891" s="192"/>
      <c r="H891" s="192"/>
      <c r="I891" s="192"/>
      <c r="J891" s="192"/>
      <c r="K891" s="192"/>
      <c r="L891" s="192"/>
      <c r="M891" s="192"/>
      <c r="N891" s="192"/>
      <c r="O891" s="192"/>
      <c r="P891" s="192"/>
      <c r="Q891" s="192"/>
      <c r="R891" s="192"/>
      <c r="S891" s="192"/>
      <c r="T891" s="192"/>
      <c r="U891" s="192"/>
      <c r="V891" s="192"/>
      <c r="W891" s="192"/>
      <c r="X891" s="192"/>
      <c r="Y891" s="192"/>
      <c r="Z891" s="192"/>
    </row>
    <row r="892" spans="1:26" ht="12.75" customHeight="1">
      <c r="A892" s="192"/>
      <c r="B892" s="192"/>
      <c r="C892" s="192"/>
      <c r="D892" s="192"/>
      <c r="E892" s="192"/>
      <c r="F892" s="192"/>
      <c r="G892" s="192"/>
      <c r="H892" s="192"/>
      <c r="I892" s="192"/>
      <c r="J892" s="192"/>
      <c r="K892" s="192"/>
      <c r="L892" s="192"/>
      <c r="M892" s="192"/>
      <c r="N892" s="192"/>
      <c r="O892" s="192"/>
      <c r="P892" s="192"/>
      <c r="Q892" s="192"/>
      <c r="R892" s="192"/>
      <c r="S892" s="192"/>
      <c r="T892" s="192"/>
      <c r="U892" s="192"/>
      <c r="V892" s="192"/>
      <c r="W892" s="192"/>
      <c r="X892" s="192"/>
      <c r="Y892" s="192"/>
      <c r="Z892" s="192"/>
    </row>
    <row r="893" spans="1:26" ht="12.75" customHeight="1">
      <c r="A893" s="192"/>
      <c r="B893" s="192"/>
      <c r="C893" s="192"/>
      <c r="D893" s="192"/>
      <c r="E893" s="192"/>
      <c r="F893" s="192"/>
      <c r="G893" s="192"/>
      <c r="H893" s="192"/>
      <c r="I893" s="192"/>
      <c r="J893" s="192"/>
      <c r="K893" s="192"/>
      <c r="L893" s="192"/>
      <c r="M893" s="192"/>
      <c r="N893" s="192"/>
      <c r="O893" s="192"/>
      <c r="P893" s="192"/>
      <c r="Q893" s="192"/>
      <c r="R893" s="192"/>
      <c r="S893" s="192"/>
      <c r="T893" s="192"/>
      <c r="U893" s="192"/>
      <c r="V893" s="192"/>
      <c r="W893" s="192"/>
      <c r="X893" s="192"/>
      <c r="Y893" s="192"/>
      <c r="Z893" s="192"/>
    </row>
    <row r="894" spans="1:26" ht="12.75" customHeight="1">
      <c r="A894" s="192"/>
      <c r="B894" s="192"/>
      <c r="C894" s="192"/>
      <c r="D894" s="192"/>
      <c r="E894" s="192"/>
      <c r="F894" s="192"/>
      <c r="G894" s="192"/>
      <c r="H894" s="192"/>
      <c r="I894" s="192"/>
      <c r="J894" s="192"/>
      <c r="K894" s="192"/>
      <c r="L894" s="192"/>
      <c r="M894" s="192"/>
      <c r="N894" s="192"/>
      <c r="O894" s="192"/>
      <c r="P894" s="192"/>
      <c r="Q894" s="192"/>
      <c r="R894" s="192"/>
      <c r="S894" s="192"/>
      <c r="T894" s="192"/>
      <c r="U894" s="192"/>
      <c r="V894" s="192"/>
      <c r="W894" s="192"/>
      <c r="X894" s="192"/>
      <c r="Y894" s="192"/>
      <c r="Z894" s="192"/>
    </row>
    <row r="895" spans="1:26" ht="12.75" customHeight="1">
      <c r="A895" s="192"/>
      <c r="B895" s="192"/>
      <c r="C895" s="192"/>
      <c r="D895" s="192"/>
      <c r="E895" s="192"/>
      <c r="F895" s="192"/>
      <c r="G895" s="192"/>
      <c r="H895" s="192"/>
      <c r="I895" s="192"/>
      <c r="J895" s="192"/>
      <c r="K895" s="192"/>
      <c r="L895" s="192"/>
      <c r="M895" s="192"/>
      <c r="N895" s="192"/>
      <c r="O895" s="192"/>
      <c r="P895" s="192"/>
      <c r="Q895" s="192"/>
      <c r="R895" s="192"/>
      <c r="S895" s="192"/>
      <c r="T895" s="192"/>
      <c r="U895" s="192"/>
      <c r="V895" s="192"/>
      <c r="W895" s="192"/>
      <c r="X895" s="192"/>
      <c r="Y895" s="192"/>
      <c r="Z895" s="192"/>
    </row>
    <row r="896" spans="1:26" ht="12.75" customHeight="1">
      <c r="A896" s="192"/>
      <c r="B896" s="192"/>
      <c r="C896" s="192"/>
      <c r="D896" s="192"/>
      <c r="E896" s="192"/>
      <c r="F896" s="192"/>
      <c r="G896" s="192"/>
      <c r="H896" s="192"/>
      <c r="I896" s="192"/>
      <c r="J896" s="192"/>
      <c r="K896" s="192"/>
      <c r="L896" s="192"/>
      <c r="M896" s="192"/>
      <c r="N896" s="192"/>
      <c r="O896" s="192"/>
      <c r="P896" s="192"/>
      <c r="Q896" s="192"/>
      <c r="R896" s="192"/>
      <c r="S896" s="192"/>
      <c r="T896" s="192"/>
      <c r="U896" s="192"/>
      <c r="V896" s="192"/>
      <c r="W896" s="192"/>
      <c r="X896" s="192"/>
      <c r="Y896" s="192"/>
      <c r="Z896" s="192"/>
    </row>
    <row r="897" spans="1:26" ht="12.75" customHeight="1">
      <c r="A897" s="192"/>
      <c r="B897" s="192"/>
      <c r="C897" s="192"/>
      <c r="D897" s="192"/>
      <c r="E897" s="192"/>
      <c r="F897" s="192"/>
      <c r="G897" s="192"/>
      <c r="H897" s="192"/>
      <c r="I897" s="192"/>
      <c r="J897" s="192"/>
      <c r="K897" s="192"/>
      <c r="L897" s="192"/>
      <c r="M897" s="192"/>
      <c r="N897" s="192"/>
      <c r="O897" s="192"/>
      <c r="P897" s="192"/>
      <c r="Q897" s="192"/>
      <c r="R897" s="192"/>
      <c r="S897" s="192"/>
      <c r="T897" s="192"/>
      <c r="U897" s="192"/>
      <c r="V897" s="192"/>
      <c r="W897" s="192"/>
      <c r="X897" s="192"/>
      <c r="Y897" s="192"/>
      <c r="Z897" s="192"/>
    </row>
    <row r="898" spans="1:26" ht="12.75" customHeight="1">
      <c r="A898" s="192"/>
      <c r="B898" s="192"/>
      <c r="C898" s="192"/>
      <c r="D898" s="192"/>
      <c r="E898" s="192"/>
      <c r="F898" s="192"/>
      <c r="G898" s="192"/>
      <c r="H898" s="192"/>
      <c r="I898" s="192"/>
      <c r="J898" s="192"/>
      <c r="K898" s="192"/>
      <c r="L898" s="192"/>
      <c r="M898" s="192"/>
      <c r="N898" s="192"/>
      <c r="O898" s="192"/>
      <c r="P898" s="192"/>
      <c r="Q898" s="192"/>
      <c r="R898" s="192"/>
      <c r="S898" s="192"/>
      <c r="T898" s="192"/>
      <c r="U898" s="192"/>
      <c r="V898" s="192"/>
      <c r="W898" s="192"/>
      <c r="X898" s="192"/>
      <c r="Y898" s="192"/>
      <c r="Z898" s="192"/>
    </row>
    <row r="899" spans="1:26" ht="12.75" customHeight="1">
      <c r="A899" s="192"/>
      <c r="B899" s="192"/>
      <c r="C899" s="192"/>
      <c r="D899" s="192"/>
      <c r="E899" s="192"/>
      <c r="F899" s="192"/>
      <c r="G899" s="192"/>
      <c r="H899" s="192"/>
      <c r="I899" s="192"/>
      <c r="J899" s="192"/>
      <c r="K899" s="192"/>
      <c r="L899" s="192"/>
      <c r="M899" s="192"/>
      <c r="N899" s="192"/>
      <c r="O899" s="192"/>
      <c r="P899" s="192"/>
      <c r="Q899" s="192"/>
      <c r="R899" s="192"/>
      <c r="S899" s="192"/>
      <c r="T899" s="192"/>
      <c r="U899" s="192"/>
      <c r="V899" s="192"/>
      <c r="W899" s="192"/>
      <c r="X899" s="192"/>
      <c r="Y899" s="192"/>
      <c r="Z899" s="192"/>
    </row>
    <row r="900" spans="1:26" ht="12.75" customHeight="1">
      <c r="A900" s="192"/>
      <c r="B900" s="192"/>
      <c r="C900" s="192"/>
      <c r="D900" s="192"/>
      <c r="E900" s="192"/>
      <c r="F900" s="192"/>
      <c r="G900" s="192"/>
      <c r="H900" s="192"/>
      <c r="I900" s="192"/>
      <c r="J900" s="192"/>
      <c r="K900" s="192"/>
      <c r="L900" s="192"/>
      <c r="M900" s="192"/>
      <c r="N900" s="192"/>
      <c r="O900" s="192"/>
      <c r="P900" s="192"/>
      <c r="Q900" s="192"/>
      <c r="R900" s="192"/>
      <c r="S900" s="192"/>
      <c r="T900" s="192"/>
      <c r="U900" s="192"/>
      <c r="V900" s="192"/>
      <c r="W900" s="192"/>
      <c r="X900" s="192"/>
      <c r="Y900" s="192"/>
      <c r="Z900" s="192"/>
    </row>
    <row r="901" spans="1:26" ht="12.75" customHeight="1">
      <c r="A901" s="192"/>
      <c r="B901" s="192"/>
      <c r="C901" s="192"/>
      <c r="D901" s="192"/>
      <c r="E901" s="192"/>
      <c r="F901" s="192"/>
      <c r="G901" s="192"/>
      <c r="H901" s="192"/>
      <c r="I901" s="192"/>
      <c r="J901" s="192"/>
      <c r="K901" s="192"/>
      <c r="L901" s="192"/>
      <c r="M901" s="192"/>
      <c r="N901" s="192"/>
      <c r="O901" s="192"/>
      <c r="P901" s="192"/>
      <c r="Q901" s="192"/>
      <c r="R901" s="192"/>
      <c r="S901" s="192"/>
      <c r="T901" s="192"/>
      <c r="U901" s="192"/>
      <c r="V901" s="192"/>
      <c r="W901" s="192"/>
      <c r="X901" s="192"/>
      <c r="Y901" s="192"/>
      <c r="Z901" s="192"/>
    </row>
    <row r="902" spans="1:26" ht="12.75" customHeight="1">
      <c r="A902" s="192"/>
      <c r="B902" s="192"/>
      <c r="C902" s="192"/>
      <c r="D902" s="192"/>
      <c r="E902" s="192"/>
      <c r="F902" s="192"/>
      <c r="G902" s="192"/>
      <c r="H902" s="192"/>
      <c r="I902" s="192"/>
      <c r="J902" s="192"/>
      <c r="K902" s="192"/>
      <c r="L902" s="192"/>
      <c r="M902" s="192"/>
      <c r="N902" s="192"/>
      <c r="O902" s="192"/>
      <c r="P902" s="192"/>
      <c r="Q902" s="192"/>
      <c r="R902" s="192"/>
      <c r="S902" s="192"/>
      <c r="T902" s="192"/>
      <c r="U902" s="192"/>
      <c r="V902" s="192"/>
      <c r="W902" s="192"/>
      <c r="X902" s="192"/>
      <c r="Y902" s="192"/>
      <c r="Z902" s="192"/>
    </row>
    <row r="903" spans="1:26" ht="12.75" customHeight="1">
      <c r="A903" s="192"/>
      <c r="B903" s="192"/>
      <c r="C903" s="192"/>
      <c r="D903" s="192"/>
      <c r="E903" s="192"/>
      <c r="F903" s="192"/>
      <c r="G903" s="192"/>
      <c r="H903" s="192"/>
      <c r="I903" s="192"/>
      <c r="J903" s="192"/>
      <c r="K903" s="192"/>
      <c r="L903" s="192"/>
      <c r="M903" s="192"/>
      <c r="N903" s="192"/>
      <c r="O903" s="192"/>
      <c r="P903" s="192"/>
      <c r="Q903" s="192"/>
      <c r="R903" s="192"/>
      <c r="S903" s="192"/>
      <c r="T903" s="192"/>
      <c r="U903" s="192"/>
      <c r="V903" s="192"/>
      <c r="W903" s="192"/>
      <c r="X903" s="192"/>
      <c r="Y903" s="192"/>
      <c r="Z903" s="192"/>
    </row>
    <row r="904" spans="1:26" ht="12.75" customHeight="1">
      <c r="A904" s="192"/>
      <c r="B904" s="192"/>
      <c r="C904" s="192"/>
      <c r="D904" s="192"/>
      <c r="E904" s="192"/>
      <c r="F904" s="192"/>
      <c r="G904" s="192"/>
      <c r="H904" s="192"/>
      <c r="I904" s="192"/>
      <c r="J904" s="192"/>
      <c r="K904" s="192"/>
      <c r="L904" s="192"/>
      <c r="M904" s="192"/>
      <c r="N904" s="192"/>
      <c r="O904" s="192"/>
      <c r="P904" s="192"/>
      <c r="Q904" s="192"/>
      <c r="R904" s="192"/>
      <c r="S904" s="192"/>
      <c r="T904" s="192"/>
      <c r="U904" s="192"/>
      <c r="V904" s="192"/>
      <c r="W904" s="192"/>
      <c r="X904" s="192"/>
      <c r="Y904" s="192"/>
      <c r="Z904" s="192"/>
    </row>
    <row r="905" spans="1:26" ht="12.75" customHeight="1">
      <c r="A905" s="192"/>
      <c r="B905" s="192"/>
      <c r="C905" s="192"/>
      <c r="D905" s="192"/>
      <c r="E905" s="192"/>
      <c r="F905" s="192"/>
      <c r="G905" s="192"/>
      <c r="H905" s="192"/>
      <c r="I905" s="192"/>
      <c r="J905" s="192"/>
      <c r="K905" s="192"/>
      <c r="L905" s="192"/>
      <c r="M905" s="192"/>
      <c r="N905" s="192"/>
      <c r="O905" s="192"/>
      <c r="P905" s="192"/>
      <c r="Q905" s="192"/>
      <c r="R905" s="192"/>
      <c r="S905" s="192"/>
      <c r="T905" s="192"/>
      <c r="U905" s="192"/>
      <c r="V905" s="192"/>
      <c r="W905" s="192"/>
      <c r="X905" s="192"/>
      <c r="Y905" s="192"/>
      <c r="Z905" s="192"/>
    </row>
    <row r="906" spans="1:26" ht="12.75" customHeight="1">
      <c r="A906" s="192"/>
      <c r="B906" s="192"/>
      <c r="C906" s="192"/>
      <c r="D906" s="192"/>
      <c r="E906" s="192"/>
      <c r="F906" s="192"/>
      <c r="G906" s="192"/>
      <c r="H906" s="192"/>
      <c r="I906" s="192"/>
      <c r="J906" s="192"/>
      <c r="K906" s="192"/>
      <c r="L906" s="192"/>
      <c r="M906" s="192"/>
      <c r="N906" s="192"/>
      <c r="O906" s="192"/>
      <c r="P906" s="192"/>
      <c r="Q906" s="192"/>
      <c r="R906" s="192"/>
      <c r="S906" s="192"/>
      <c r="T906" s="192"/>
      <c r="U906" s="192"/>
      <c r="V906" s="192"/>
      <c r="W906" s="192"/>
      <c r="X906" s="192"/>
      <c r="Y906" s="192"/>
      <c r="Z906" s="192"/>
    </row>
    <row r="907" spans="1:26" ht="12.75" customHeight="1">
      <c r="A907" s="192"/>
      <c r="B907" s="192"/>
      <c r="C907" s="192"/>
      <c r="D907" s="192"/>
      <c r="E907" s="192"/>
      <c r="F907" s="192"/>
      <c r="G907" s="192"/>
      <c r="H907" s="192"/>
      <c r="I907" s="192"/>
      <c r="J907" s="192"/>
      <c r="K907" s="192"/>
      <c r="L907" s="192"/>
      <c r="M907" s="192"/>
      <c r="N907" s="192"/>
      <c r="O907" s="192"/>
      <c r="P907" s="192"/>
      <c r="Q907" s="192"/>
      <c r="R907" s="192"/>
      <c r="S907" s="192"/>
      <c r="T907" s="192"/>
      <c r="U907" s="192"/>
      <c r="V907" s="192"/>
      <c r="W907" s="192"/>
      <c r="X907" s="192"/>
      <c r="Y907" s="192"/>
      <c r="Z907" s="192"/>
    </row>
    <row r="908" spans="1:26" ht="12.75" customHeight="1">
      <c r="A908" s="192"/>
      <c r="B908" s="192"/>
      <c r="C908" s="192"/>
      <c r="D908" s="192"/>
      <c r="E908" s="192"/>
      <c r="F908" s="192"/>
      <c r="G908" s="192"/>
      <c r="H908" s="192"/>
      <c r="I908" s="192"/>
      <c r="J908" s="192"/>
      <c r="K908" s="192"/>
      <c r="L908" s="192"/>
      <c r="M908" s="192"/>
      <c r="N908" s="192"/>
      <c r="O908" s="192"/>
      <c r="P908" s="192"/>
      <c r="Q908" s="192"/>
      <c r="R908" s="192"/>
      <c r="S908" s="192"/>
      <c r="T908" s="192"/>
      <c r="U908" s="192"/>
      <c r="V908" s="192"/>
      <c r="W908" s="192"/>
      <c r="X908" s="192"/>
      <c r="Y908" s="192"/>
      <c r="Z908" s="192"/>
    </row>
    <row r="909" spans="1:26" ht="12.75" customHeight="1">
      <c r="A909" s="192"/>
      <c r="B909" s="192"/>
      <c r="C909" s="192"/>
      <c r="D909" s="192"/>
      <c r="E909" s="192"/>
      <c r="F909" s="192"/>
      <c r="G909" s="192"/>
      <c r="H909" s="192"/>
      <c r="I909" s="192"/>
      <c r="J909" s="192"/>
      <c r="K909" s="192"/>
      <c r="L909" s="192"/>
      <c r="M909" s="192"/>
      <c r="N909" s="192"/>
      <c r="O909" s="192"/>
      <c r="P909" s="192"/>
      <c r="Q909" s="192"/>
      <c r="R909" s="192"/>
      <c r="S909" s="192"/>
      <c r="T909" s="192"/>
      <c r="U909" s="192"/>
      <c r="V909" s="192"/>
      <c r="W909" s="192"/>
      <c r="X909" s="192"/>
      <c r="Y909" s="192"/>
      <c r="Z909" s="192"/>
    </row>
    <row r="910" spans="1:26" ht="12.75" customHeight="1">
      <c r="A910" s="192"/>
      <c r="B910" s="192"/>
      <c r="C910" s="192"/>
      <c r="D910" s="192"/>
      <c r="E910" s="192"/>
      <c r="F910" s="192"/>
      <c r="G910" s="192"/>
      <c r="H910" s="192"/>
      <c r="I910" s="192"/>
      <c r="J910" s="192"/>
      <c r="K910" s="192"/>
      <c r="L910" s="192"/>
      <c r="M910" s="192"/>
      <c r="N910" s="192"/>
      <c r="O910" s="192"/>
      <c r="P910" s="192"/>
      <c r="Q910" s="192"/>
      <c r="R910" s="192"/>
      <c r="S910" s="192"/>
      <c r="T910" s="192"/>
      <c r="U910" s="192"/>
      <c r="V910" s="192"/>
      <c r="W910" s="192"/>
      <c r="X910" s="192"/>
      <c r="Y910" s="192"/>
      <c r="Z910" s="192"/>
    </row>
    <row r="911" spans="1:26" ht="12.75" customHeight="1">
      <c r="A911" s="192"/>
      <c r="B911" s="192"/>
      <c r="C911" s="192"/>
      <c r="D911" s="192"/>
      <c r="E911" s="192"/>
      <c r="F911" s="192"/>
      <c r="G911" s="192"/>
      <c r="H911" s="192"/>
      <c r="I911" s="192"/>
      <c r="J911" s="192"/>
      <c r="K911" s="192"/>
      <c r="L911" s="192"/>
      <c r="M911" s="192"/>
      <c r="N911" s="192"/>
      <c r="O911" s="192"/>
      <c r="P911" s="192"/>
      <c r="Q911" s="192"/>
      <c r="R911" s="192"/>
      <c r="S911" s="192"/>
      <c r="T911" s="192"/>
      <c r="U911" s="192"/>
      <c r="V911" s="192"/>
      <c r="W911" s="192"/>
      <c r="X911" s="192"/>
      <c r="Y911" s="192"/>
      <c r="Z911" s="192"/>
    </row>
    <row r="912" spans="1:26" ht="12.75" customHeight="1">
      <c r="A912" s="192"/>
      <c r="B912" s="192"/>
      <c r="C912" s="192"/>
      <c r="D912" s="192"/>
      <c r="E912" s="192"/>
      <c r="F912" s="192"/>
      <c r="G912" s="192"/>
      <c r="H912" s="192"/>
      <c r="I912" s="192"/>
      <c r="J912" s="192"/>
      <c r="K912" s="192"/>
      <c r="L912" s="192"/>
      <c r="M912" s="192"/>
      <c r="N912" s="192"/>
      <c r="O912" s="192"/>
      <c r="P912" s="192"/>
      <c r="Q912" s="192"/>
      <c r="R912" s="192"/>
      <c r="S912" s="192"/>
      <c r="T912" s="192"/>
      <c r="U912" s="192"/>
      <c r="V912" s="192"/>
      <c r="W912" s="192"/>
      <c r="X912" s="192"/>
      <c r="Y912" s="192"/>
      <c r="Z912" s="192"/>
    </row>
    <row r="913" spans="1:26" ht="12.75" customHeight="1">
      <c r="A913" s="192"/>
      <c r="B913" s="192"/>
      <c r="C913" s="192"/>
      <c r="D913" s="192"/>
      <c r="E913" s="192"/>
      <c r="F913" s="192"/>
      <c r="G913" s="192"/>
      <c r="H913" s="192"/>
      <c r="I913" s="192"/>
      <c r="J913" s="192"/>
      <c r="K913" s="192"/>
      <c r="L913" s="192"/>
      <c r="M913" s="192"/>
      <c r="N913" s="192"/>
      <c r="O913" s="192"/>
      <c r="P913" s="192"/>
      <c r="Q913" s="192"/>
      <c r="R913" s="192"/>
      <c r="S913" s="192"/>
      <c r="T913" s="192"/>
      <c r="U913" s="192"/>
      <c r="V913" s="192"/>
      <c r="W913" s="192"/>
      <c r="X913" s="192"/>
      <c r="Y913" s="192"/>
      <c r="Z913" s="192"/>
    </row>
    <row r="914" spans="1:26" ht="12.75" customHeight="1">
      <c r="A914" s="192"/>
      <c r="B914" s="192"/>
      <c r="C914" s="192"/>
      <c r="D914" s="192"/>
      <c r="E914" s="192"/>
      <c r="F914" s="192"/>
      <c r="G914" s="192"/>
      <c r="H914" s="192"/>
      <c r="I914" s="192"/>
      <c r="J914" s="192"/>
      <c r="K914" s="192"/>
      <c r="L914" s="192"/>
      <c r="M914" s="192"/>
      <c r="N914" s="192"/>
      <c r="O914" s="192"/>
      <c r="P914" s="192"/>
      <c r="Q914" s="192"/>
      <c r="R914" s="192"/>
      <c r="S914" s="192"/>
      <c r="T914" s="192"/>
      <c r="U914" s="192"/>
      <c r="V914" s="192"/>
      <c r="W914" s="192"/>
      <c r="X914" s="192"/>
      <c r="Y914" s="192"/>
      <c r="Z914" s="192"/>
    </row>
    <row r="915" spans="1:26" ht="12.75" customHeight="1">
      <c r="A915" s="192"/>
      <c r="B915" s="192"/>
      <c r="C915" s="192"/>
      <c r="D915" s="192"/>
      <c r="E915" s="192"/>
      <c r="F915" s="192"/>
      <c r="G915" s="192"/>
      <c r="H915" s="192"/>
      <c r="I915" s="192"/>
      <c r="J915" s="192"/>
      <c r="K915" s="192"/>
      <c r="L915" s="192"/>
      <c r="M915" s="192"/>
      <c r="N915" s="192"/>
      <c r="O915" s="192"/>
      <c r="P915" s="192"/>
      <c r="Q915" s="192"/>
      <c r="R915" s="192"/>
      <c r="S915" s="192"/>
      <c r="T915" s="192"/>
      <c r="U915" s="192"/>
      <c r="V915" s="192"/>
      <c r="W915" s="192"/>
      <c r="X915" s="192"/>
      <c r="Y915" s="192"/>
      <c r="Z915" s="192"/>
    </row>
    <row r="916" spans="1:26" ht="12.75" customHeight="1">
      <c r="A916" s="192"/>
      <c r="B916" s="192"/>
      <c r="C916" s="192"/>
      <c r="D916" s="192"/>
      <c r="E916" s="192"/>
      <c r="F916" s="192"/>
      <c r="G916" s="192"/>
      <c r="H916" s="192"/>
      <c r="I916" s="192"/>
      <c r="J916" s="192"/>
      <c r="K916" s="192"/>
      <c r="L916" s="192"/>
      <c r="M916" s="192"/>
      <c r="N916" s="192"/>
      <c r="O916" s="192"/>
      <c r="P916" s="192"/>
      <c r="Q916" s="192"/>
      <c r="R916" s="192"/>
      <c r="S916" s="192"/>
      <c r="T916" s="192"/>
      <c r="U916" s="192"/>
      <c r="V916" s="192"/>
      <c r="W916" s="192"/>
      <c r="X916" s="192"/>
      <c r="Y916" s="192"/>
      <c r="Z916" s="192"/>
    </row>
    <row r="917" spans="1:26" ht="12.75" customHeight="1">
      <c r="A917" s="192"/>
      <c r="B917" s="192"/>
      <c r="C917" s="192"/>
      <c r="D917" s="192"/>
      <c r="E917" s="192"/>
      <c r="F917" s="192"/>
      <c r="G917" s="192"/>
      <c r="H917" s="192"/>
      <c r="I917" s="192"/>
      <c r="J917" s="192"/>
      <c r="K917" s="192"/>
      <c r="L917" s="192"/>
      <c r="M917" s="192"/>
      <c r="N917" s="192"/>
      <c r="O917" s="192"/>
      <c r="P917" s="192"/>
      <c r="Q917" s="192"/>
      <c r="R917" s="192"/>
      <c r="S917" s="192"/>
      <c r="T917" s="192"/>
      <c r="U917" s="192"/>
      <c r="V917" s="192"/>
      <c r="W917" s="192"/>
      <c r="X917" s="192"/>
      <c r="Y917" s="192"/>
      <c r="Z917" s="192"/>
    </row>
    <row r="918" spans="1:26" ht="12.75" customHeight="1">
      <c r="A918" s="192"/>
      <c r="B918" s="192"/>
      <c r="C918" s="192"/>
      <c r="D918" s="192"/>
      <c r="E918" s="192"/>
      <c r="F918" s="192"/>
      <c r="G918" s="192"/>
      <c r="H918" s="192"/>
      <c r="I918" s="192"/>
      <c r="J918" s="192"/>
      <c r="K918" s="192"/>
      <c r="L918" s="192"/>
      <c r="M918" s="192"/>
      <c r="N918" s="192"/>
      <c r="O918" s="192"/>
      <c r="P918" s="192"/>
      <c r="Q918" s="192"/>
      <c r="R918" s="192"/>
      <c r="S918" s="192"/>
      <c r="T918" s="192"/>
      <c r="U918" s="192"/>
      <c r="V918" s="192"/>
      <c r="W918" s="192"/>
      <c r="X918" s="192"/>
      <c r="Y918" s="192"/>
      <c r="Z918" s="192"/>
    </row>
    <row r="919" spans="1:26" ht="12.75" customHeight="1">
      <c r="A919" s="192"/>
      <c r="B919" s="192"/>
      <c r="C919" s="192"/>
      <c r="D919" s="192"/>
      <c r="E919" s="192"/>
      <c r="F919" s="192"/>
      <c r="G919" s="192"/>
      <c r="H919" s="192"/>
      <c r="I919" s="192"/>
      <c r="J919" s="192"/>
      <c r="K919" s="192"/>
      <c r="L919" s="192"/>
      <c r="M919" s="192"/>
      <c r="N919" s="192"/>
      <c r="O919" s="192"/>
      <c r="P919" s="192"/>
      <c r="Q919" s="192"/>
      <c r="R919" s="192"/>
      <c r="S919" s="192"/>
      <c r="T919" s="192"/>
      <c r="U919" s="192"/>
      <c r="V919" s="192"/>
      <c r="W919" s="192"/>
      <c r="X919" s="192"/>
      <c r="Y919" s="192"/>
      <c r="Z919" s="192"/>
    </row>
    <row r="920" spans="1:26" ht="12.75" customHeight="1">
      <c r="A920" s="192"/>
      <c r="B920" s="192"/>
      <c r="C920" s="192"/>
      <c r="D920" s="192"/>
      <c r="E920" s="192"/>
      <c r="F920" s="192"/>
      <c r="G920" s="192"/>
      <c r="H920" s="192"/>
      <c r="I920" s="192"/>
      <c r="J920" s="192"/>
      <c r="K920" s="192"/>
      <c r="L920" s="192"/>
      <c r="M920" s="192"/>
      <c r="N920" s="192"/>
      <c r="O920" s="192"/>
      <c r="P920" s="192"/>
      <c r="Q920" s="192"/>
      <c r="R920" s="192"/>
      <c r="S920" s="192"/>
      <c r="T920" s="192"/>
      <c r="U920" s="192"/>
      <c r="V920" s="192"/>
      <c r="W920" s="192"/>
      <c r="X920" s="192"/>
      <c r="Y920" s="192"/>
      <c r="Z920" s="192"/>
    </row>
    <row r="921" spans="1:26" ht="12.75" customHeight="1">
      <c r="A921" s="192"/>
      <c r="B921" s="192"/>
      <c r="C921" s="192"/>
      <c r="D921" s="192"/>
      <c r="E921" s="192"/>
      <c r="F921" s="192"/>
      <c r="G921" s="192"/>
      <c r="H921" s="192"/>
      <c r="I921" s="192"/>
      <c r="J921" s="192"/>
      <c r="K921" s="192"/>
      <c r="L921" s="192"/>
      <c r="M921" s="192"/>
      <c r="N921" s="192"/>
      <c r="O921" s="192"/>
      <c r="P921" s="192"/>
      <c r="Q921" s="192"/>
      <c r="R921" s="192"/>
      <c r="S921" s="192"/>
      <c r="T921" s="192"/>
      <c r="U921" s="192"/>
      <c r="V921" s="192"/>
      <c r="W921" s="192"/>
      <c r="X921" s="192"/>
      <c r="Y921" s="192"/>
      <c r="Z921" s="192"/>
    </row>
    <row r="922" spans="1:26" ht="12.75" customHeight="1">
      <c r="A922" s="192"/>
      <c r="B922" s="192"/>
      <c r="C922" s="192"/>
      <c r="D922" s="192"/>
      <c r="E922" s="192"/>
      <c r="F922" s="192"/>
      <c r="G922" s="192"/>
      <c r="H922" s="192"/>
      <c r="I922" s="192"/>
      <c r="J922" s="192"/>
      <c r="K922" s="192"/>
      <c r="L922" s="192"/>
      <c r="M922" s="192"/>
      <c r="N922" s="192"/>
      <c r="O922" s="192"/>
      <c r="P922" s="192"/>
      <c r="Q922" s="192"/>
      <c r="R922" s="192"/>
      <c r="S922" s="192"/>
      <c r="T922" s="192"/>
      <c r="U922" s="192"/>
      <c r="V922" s="192"/>
      <c r="W922" s="192"/>
      <c r="X922" s="192"/>
      <c r="Y922" s="192"/>
      <c r="Z922" s="192"/>
    </row>
    <row r="923" spans="1:26" ht="12.75" customHeight="1">
      <c r="A923" s="192"/>
      <c r="B923" s="192"/>
      <c r="C923" s="192"/>
      <c r="D923" s="192"/>
      <c r="E923" s="192"/>
      <c r="F923" s="192"/>
      <c r="G923" s="192"/>
      <c r="H923" s="192"/>
      <c r="I923" s="192"/>
      <c r="J923" s="192"/>
      <c r="K923" s="192"/>
      <c r="L923" s="192"/>
      <c r="M923" s="192"/>
      <c r="N923" s="192"/>
      <c r="O923" s="192"/>
      <c r="P923" s="192"/>
      <c r="Q923" s="192"/>
      <c r="R923" s="192"/>
      <c r="S923" s="192"/>
      <c r="T923" s="192"/>
      <c r="U923" s="192"/>
      <c r="V923" s="192"/>
      <c r="W923" s="192"/>
      <c r="X923" s="192"/>
      <c r="Y923" s="192"/>
      <c r="Z923" s="192"/>
    </row>
    <row r="924" spans="1:26" ht="12.75" customHeight="1">
      <c r="A924" s="192"/>
      <c r="B924" s="192"/>
      <c r="C924" s="192"/>
      <c r="D924" s="192"/>
      <c r="E924" s="192"/>
      <c r="F924" s="192"/>
      <c r="G924" s="192"/>
      <c r="H924" s="192"/>
      <c r="I924" s="192"/>
      <c r="J924" s="192"/>
      <c r="K924" s="192"/>
      <c r="L924" s="192"/>
      <c r="M924" s="192"/>
      <c r="N924" s="192"/>
      <c r="O924" s="192"/>
      <c r="P924" s="192"/>
      <c r="Q924" s="192"/>
      <c r="R924" s="192"/>
      <c r="S924" s="192"/>
      <c r="T924" s="192"/>
      <c r="U924" s="192"/>
      <c r="V924" s="192"/>
      <c r="W924" s="192"/>
      <c r="X924" s="192"/>
      <c r="Y924" s="192"/>
      <c r="Z924" s="192"/>
    </row>
    <row r="925" spans="1:26" ht="12.75" customHeight="1">
      <c r="A925" s="192"/>
      <c r="B925" s="192"/>
      <c r="C925" s="192"/>
      <c r="D925" s="192"/>
      <c r="E925" s="192"/>
      <c r="F925" s="192"/>
      <c r="G925" s="192"/>
      <c r="H925" s="192"/>
      <c r="I925" s="192"/>
      <c r="J925" s="192"/>
      <c r="K925" s="192"/>
      <c r="L925" s="192"/>
      <c r="M925" s="192"/>
      <c r="N925" s="192"/>
      <c r="O925" s="192"/>
      <c r="P925" s="192"/>
      <c r="Q925" s="192"/>
      <c r="R925" s="192"/>
      <c r="S925" s="192"/>
      <c r="T925" s="192"/>
      <c r="U925" s="192"/>
      <c r="V925" s="192"/>
      <c r="W925" s="192"/>
      <c r="X925" s="192"/>
      <c r="Y925" s="192"/>
      <c r="Z925" s="192"/>
    </row>
    <row r="926" spans="1:26" ht="12.75" customHeight="1">
      <c r="A926" s="192"/>
      <c r="B926" s="192"/>
      <c r="C926" s="192"/>
      <c r="D926" s="192"/>
      <c r="E926" s="192"/>
      <c r="F926" s="192"/>
      <c r="G926" s="192"/>
      <c r="H926" s="192"/>
      <c r="I926" s="192"/>
      <c r="J926" s="192"/>
      <c r="K926" s="192"/>
      <c r="L926" s="192"/>
      <c r="M926" s="192"/>
      <c r="N926" s="192"/>
      <c r="O926" s="192"/>
      <c r="P926" s="192"/>
      <c r="Q926" s="192"/>
      <c r="R926" s="192"/>
      <c r="S926" s="192"/>
      <c r="T926" s="192"/>
      <c r="U926" s="192"/>
      <c r="V926" s="192"/>
      <c r="W926" s="192"/>
      <c r="X926" s="192"/>
      <c r="Y926" s="192"/>
      <c r="Z926" s="192"/>
    </row>
    <row r="927" spans="1:26" ht="12.75" customHeight="1">
      <c r="A927" s="192"/>
      <c r="B927" s="192"/>
      <c r="C927" s="192"/>
      <c r="D927" s="192"/>
      <c r="E927" s="192"/>
      <c r="F927" s="192"/>
      <c r="G927" s="192"/>
      <c r="H927" s="192"/>
      <c r="I927" s="192"/>
      <c r="J927" s="192"/>
      <c r="K927" s="192"/>
      <c r="L927" s="192"/>
      <c r="M927" s="192"/>
      <c r="N927" s="192"/>
      <c r="O927" s="192"/>
      <c r="P927" s="192"/>
      <c r="Q927" s="192"/>
      <c r="R927" s="192"/>
      <c r="S927" s="192"/>
      <c r="T927" s="192"/>
      <c r="U927" s="192"/>
      <c r="V927" s="192"/>
      <c r="W927" s="192"/>
      <c r="X927" s="192"/>
      <c r="Y927" s="192"/>
      <c r="Z927" s="192"/>
    </row>
    <row r="928" spans="1:26" ht="12.75" customHeight="1">
      <c r="A928" s="192"/>
      <c r="B928" s="192"/>
      <c r="C928" s="192"/>
      <c r="D928" s="192"/>
      <c r="E928" s="192"/>
      <c r="F928" s="192"/>
      <c r="G928" s="192"/>
      <c r="H928" s="192"/>
      <c r="I928" s="192"/>
      <c r="J928" s="192"/>
      <c r="K928" s="192"/>
      <c r="L928" s="192"/>
      <c r="M928" s="192"/>
      <c r="N928" s="192"/>
      <c r="O928" s="192"/>
      <c r="P928" s="192"/>
      <c r="Q928" s="192"/>
      <c r="R928" s="192"/>
      <c r="S928" s="192"/>
      <c r="T928" s="192"/>
      <c r="U928" s="192"/>
      <c r="V928" s="192"/>
      <c r="W928" s="192"/>
      <c r="X928" s="192"/>
      <c r="Y928" s="192"/>
      <c r="Z928" s="192"/>
    </row>
    <row r="929" spans="1:26" ht="12.75" customHeight="1">
      <c r="A929" s="192"/>
      <c r="B929" s="192"/>
      <c r="C929" s="192"/>
      <c r="D929" s="192"/>
      <c r="E929" s="192"/>
      <c r="F929" s="192"/>
      <c r="G929" s="192"/>
      <c r="H929" s="192"/>
      <c r="I929" s="192"/>
      <c r="J929" s="192"/>
      <c r="K929" s="192"/>
      <c r="L929" s="192"/>
      <c r="M929" s="192"/>
      <c r="N929" s="192"/>
      <c r="O929" s="192"/>
      <c r="P929" s="192"/>
      <c r="Q929" s="192"/>
      <c r="R929" s="192"/>
      <c r="S929" s="192"/>
      <c r="T929" s="192"/>
      <c r="U929" s="192"/>
      <c r="V929" s="192"/>
      <c r="W929" s="192"/>
      <c r="X929" s="192"/>
      <c r="Y929" s="192"/>
      <c r="Z929" s="192"/>
    </row>
    <row r="930" spans="1:26" ht="12.75" customHeight="1">
      <c r="A930" s="192"/>
      <c r="B930" s="192"/>
      <c r="C930" s="192"/>
      <c r="D930" s="192"/>
      <c r="E930" s="192"/>
      <c r="F930" s="192"/>
      <c r="G930" s="192"/>
      <c r="H930" s="192"/>
      <c r="I930" s="192"/>
      <c r="J930" s="192"/>
      <c r="K930" s="192"/>
      <c r="L930" s="192"/>
      <c r="M930" s="192"/>
      <c r="N930" s="192"/>
      <c r="O930" s="192"/>
      <c r="P930" s="192"/>
      <c r="Q930" s="192"/>
      <c r="R930" s="192"/>
      <c r="S930" s="192"/>
      <c r="T930" s="192"/>
      <c r="U930" s="192"/>
      <c r="V930" s="192"/>
      <c r="W930" s="192"/>
      <c r="X930" s="192"/>
      <c r="Y930" s="192"/>
      <c r="Z930" s="192"/>
    </row>
    <row r="931" spans="1:26" ht="12.75" customHeight="1">
      <c r="A931" s="192"/>
      <c r="B931" s="192"/>
      <c r="C931" s="192"/>
      <c r="D931" s="192"/>
      <c r="E931" s="192"/>
      <c r="F931" s="192"/>
      <c r="G931" s="192"/>
      <c r="H931" s="192"/>
      <c r="I931" s="192"/>
      <c r="J931" s="192"/>
      <c r="K931" s="192"/>
      <c r="L931" s="192"/>
      <c r="M931" s="192"/>
      <c r="N931" s="192"/>
      <c r="O931" s="192"/>
      <c r="P931" s="192"/>
      <c r="Q931" s="192"/>
      <c r="R931" s="192"/>
      <c r="S931" s="192"/>
      <c r="T931" s="192"/>
      <c r="U931" s="192"/>
      <c r="V931" s="192"/>
      <c r="W931" s="192"/>
      <c r="X931" s="192"/>
      <c r="Y931" s="192"/>
      <c r="Z931" s="192"/>
    </row>
    <row r="932" spans="1:26" ht="12.75" customHeight="1">
      <c r="A932" s="192"/>
      <c r="B932" s="192"/>
      <c r="C932" s="192"/>
      <c r="D932" s="192"/>
      <c r="E932" s="192"/>
      <c r="F932" s="192"/>
      <c r="G932" s="192"/>
      <c r="H932" s="192"/>
      <c r="I932" s="192"/>
      <c r="J932" s="192"/>
      <c r="K932" s="192"/>
      <c r="L932" s="192"/>
      <c r="M932" s="192"/>
      <c r="N932" s="192"/>
      <c r="O932" s="192"/>
      <c r="P932" s="192"/>
      <c r="Q932" s="192"/>
      <c r="R932" s="192"/>
      <c r="S932" s="192"/>
      <c r="T932" s="192"/>
      <c r="U932" s="192"/>
      <c r="V932" s="192"/>
      <c r="W932" s="192"/>
      <c r="X932" s="192"/>
      <c r="Y932" s="192"/>
      <c r="Z932" s="192"/>
    </row>
    <row r="933" spans="1:26" ht="12.75" customHeight="1">
      <c r="A933" s="192"/>
      <c r="B933" s="192"/>
      <c r="C933" s="192"/>
      <c r="D933" s="192"/>
      <c r="E933" s="192"/>
      <c r="F933" s="192"/>
      <c r="G933" s="192"/>
      <c r="H933" s="192"/>
      <c r="I933" s="192"/>
      <c r="J933" s="192"/>
      <c r="K933" s="192"/>
      <c r="L933" s="192"/>
      <c r="M933" s="192"/>
      <c r="N933" s="192"/>
      <c r="O933" s="192"/>
      <c r="P933" s="192"/>
      <c r="Q933" s="192"/>
      <c r="R933" s="192"/>
      <c r="S933" s="192"/>
      <c r="T933" s="192"/>
      <c r="U933" s="192"/>
      <c r="V933" s="192"/>
      <c r="W933" s="192"/>
      <c r="X933" s="192"/>
      <c r="Y933" s="192"/>
      <c r="Z933" s="192"/>
    </row>
    <row r="934" spans="1:26" ht="12.75" customHeight="1">
      <c r="A934" s="192"/>
      <c r="B934" s="192"/>
      <c r="C934" s="192"/>
      <c r="D934" s="192"/>
      <c r="E934" s="192"/>
      <c r="F934" s="192"/>
      <c r="G934" s="192"/>
      <c r="H934" s="192"/>
      <c r="I934" s="192"/>
      <c r="J934" s="192"/>
      <c r="K934" s="192"/>
      <c r="L934" s="192"/>
      <c r="M934" s="192"/>
      <c r="N934" s="192"/>
      <c r="O934" s="192"/>
      <c r="P934" s="192"/>
      <c r="Q934" s="192"/>
      <c r="R934" s="192"/>
      <c r="S934" s="192"/>
      <c r="T934" s="192"/>
      <c r="U934" s="192"/>
      <c r="V934" s="192"/>
      <c r="W934" s="192"/>
      <c r="X934" s="192"/>
      <c r="Y934" s="192"/>
      <c r="Z934" s="192"/>
    </row>
    <row r="935" spans="1:26" ht="12.75" customHeight="1">
      <c r="A935" s="192"/>
      <c r="B935" s="192"/>
      <c r="C935" s="192"/>
      <c r="D935" s="192"/>
      <c r="E935" s="192"/>
      <c r="F935" s="192"/>
      <c r="G935" s="192"/>
      <c r="H935" s="192"/>
      <c r="I935" s="192"/>
      <c r="J935" s="192"/>
      <c r="K935" s="192"/>
      <c r="L935" s="192"/>
      <c r="M935" s="192"/>
      <c r="N935" s="192"/>
      <c r="O935" s="192"/>
      <c r="P935" s="192"/>
      <c r="Q935" s="192"/>
      <c r="R935" s="192"/>
      <c r="S935" s="192"/>
      <c r="T935" s="192"/>
      <c r="U935" s="192"/>
      <c r="V935" s="192"/>
      <c r="W935" s="192"/>
      <c r="X935" s="192"/>
      <c r="Y935" s="192"/>
      <c r="Z935" s="192"/>
    </row>
    <row r="936" spans="1:26" ht="12.75" customHeight="1">
      <c r="A936" s="192"/>
      <c r="B936" s="192"/>
      <c r="C936" s="192"/>
      <c r="D936" s="192"/>
      <c r="E936" s="192"/>
      <c r="F936" s="192"/>
      <c r="G936" s="192"/>
      <c r="H936" s="192"/>
      <c r="I936" s="192"/>
      <c r="J936" s="192"/>
      <c r="K936" s="192"/>
      <c r="L936" s="192"/>
      <c r="M936" s="192"/>
      <c r="N936" s="192"/>
      <c r="O936" s="192"/>
      <c r="P936" s="192"/>
      <c r="Q936" s="192"/>
      <c r="R936" s="192"/>
      <c r="S936" s="192"/>
      <c r="T936" s="192"/>
      <c r="U936" s="192"/>
      <c r="V936" s="192"/>
      <c r="W936" s="192"/>
      <c r="X936" s="192"/>
      <c r="Y936" s="192"/>
      <c r="Z936" s="192"/>
    </row>
    <row r="937" spans="1:26" ht="12.75" customHeight="1">
      <c r="A937" s="192"/>
      <c r="B937" s="192"/>
      <c r="C937" s="192"/>
      <c r="D937" s="192"/>
      <c r="E937" s="192"/>
      <c r="F937" s="192"/>
      <c r="G937" s="192"/>
      <c r="H937" s="192"/>
      <c r="I937" s="192"/>
      <c r="J937" s="192"/>
      <c r="K937" s="192"/>
      <c r="L937" s="192"/>
      <c r="M937" s="192"/>
      <c r="N937" s="192"/>
      <c r="O937" s="192"/>
      <c r="P937" s="192"/>
      <c r="Q937" s="192"/>
      <c r="R937" s="192"/>
      <c r="S937" s="192"/>
      <c r="T937" s="192"/>
      <c r="U937" s="192"/>
      <c r="V937" s="192"/>
      <c r="W937" s="192"/>
      <c r="X937" s="192"/>
      <c r="Y937" s="192"/>
      <c r="Z937" s="192"/>
    </row>
    <row r="938" spans="1:26" ht="12.75" customHeight="1">
      <c r="A938" s="192"/>
      <c r="B938" s="192"/>
      <c r="C938" s="192"/>
      <c r="D938" s="192"/>
      <c r="E938" s="192"/>
      <c r="F938" s="192"/>
      <c r="G938" s="192"/>
      <c r="H938" s="192"/>
      <c r="I938" s="192"/>
      <c r="J938" s="192"/>
      <c r="K938" s="192"/>
      <c r="L938" s="192"/>
      <c r="M938" s="192"/>
      <c r="N938" s="192"/>
      <c r="O938" s="192"/>
      <c r="P938" s="192"/>
      <c r="Q938" s="192"/>
      <c r="R938" s="192"/>
      <c r="S938" s="192"/>
      <c r="T938" s="192"/>
      <c r="U938" s="192"/>
      <c r="V938" s="192"/>
      <c r="W938" s="192"/>
      <c r="X938" s="192"/>
      <c r="Y938" s="192"/>
      <c r="Z938" s="192"/>
    </row>
    <row r="939" spans="1:26" ht="12.75" customHeight="1">
      <c r="A939" s="192"/>
      <c r="B939" s="192"/>
      <c r="C939" s="192"/>
      <c r="D939" s="192"/>
      <c r="E939" s="192"/>
      <c r="F939" s="192"/>
      <c r="G939" s="192"/>
      <c r="H939" s="192"/>
      <c r="I939" s="192"/>
      <c r="J939" s="192"/>
      <c r="K939" s="192"/>
      <c r="L939" s="192"/>
      <c r="M939" s="192"/>
      <c r="N939" s="192"/>
      <c r="O939" s="192"/>
      <c r="P939" s="192"/>
      <c r="Q939" s="192"/>
      <c r="R939" s="192"/>
      <c r="S939" s="192"/>
      <c r="T939" s="192"/>
      <c r="U939" s="192"/>
      <c r="V939" s="192"/>
      <c r="W939" s="192"/>
      <c r="X939" s="192"/>
      <c r="Y939" s="192"/>
      <c r="Z939" s="192"/>
    </row>
    <row r="940" spans="1:26" ht="12.75" customHeight="1">
      <c r="A940" s="192"/>
      <c r="B940" s="192"/>
      <c r="C940" s="192"/>
      <c r="D940" s="192"/>
      <c r="E940" s="192"/>
      <c r="F940" s="192"/>
      <c r="G940" s="192"/>
      <c r="H940" s="192"/>
      <c r="I940" s="192"/>
      <c r="J940" s="192"/>
      <c r="K940" s="192"/>
      <c r="L940" s="192"/>
      <c r="M940" s="192"/>
      <c r="N940" s="192"/>
      <c r="O940" s="192"/>
      <c r="P940" s="192"/>
      <c r="Q940" s="192"/>
      <c r="R940" s="192"/>
      <c r="S940" s="192"/>
      <c r="T940" s="192"/>
      <c r="U940" s="192"/>
      <c r="V940" s="192"/>
      <c r="W940" s="192"/>
      <c r="X940" s="192"/>
      <c r="Y940" s="192"/>
      <c r="Z940" s="192"/>
    </row>
    <row r="941" spans="1:26" ht="12.75" customHeight="1">
      <c r="A941" s="192"/>
      <c r="B941" s="192"/>
      <c r="C941" s="192"/>
      <c r="D941" s="192"/>
      <c r="E941" s="192"/>
      <c r="F941" s="192"/>
      <c r="G941" s="192"/>
      <c r="H941" s="192"/>
      <c r="I941" s="192"/>
      <c r="J941" s="192"/>
      <c r="K941" s="192"/>
      <c r="L941" s="192"/>
      <c r="M941" s="192"/>
      <c r="N941" s="192"/>
      <c r="O941" s="192"/>
      <c r="P941" s="192"/>
      <c r="Q941" s="192"/>
      <c r="R941" s="192"/>
      <c r="S941" s="192"/>
      <c r="T941" s="192"/>
      <c r="U941" s="192"/>
      <c r="V941" s="192"/>
      <c r="W941" s="192"/>
      <c r="X941" s="192"/>
      <c r="Y941" s="192"/>
      <c r="Z941" s="192"/>
    </row>
    <row r="942" spans="1:26" ht="12.75" customHeight="1">
      <c r="A942" s="192"/>
      <c r="B942" s="192"/>
      <c r="C942" s="192"/>
      <c r="D942" s="192"/>
      <c r="E942" s="192"/>
      <c r="F942" s="192"/>
      <c r="G942" s="192"/>
      <c r="H942" s="192"/>
      <c r="I942" s="192"/>
      <c r="J942" s="192"/>
      <c r="K942" s="192"/>
      <c r="L942" s="192"/>
      <c r="M942" s="192"/>
      <c r="N942" s="192"/>
      <c r="O942" s="192"/>
      <c r="P942" s="192"/>
      <c r="Q942" s="192"/>
      <c r="R942" s="192"/>
      <c r="S942" s="192"/>
      <c r="T942" s="192"/>
      <c r="U942" s="192"/>
      <c r="V942" s="192"/>
      <c r="W942" s="192"/>
      <c r="X942" s="192"/>
      <c r="Y942" s="192"/>
      <c r="Z942" s="192"/>
    </row>
    <row r="943" spans="1:26" ht="12.75" customHeight="1">
      <c r="A943" s="192"/>
      <c r="B943" s="192"/>
      <c r="C943" s="192"/>
      <c r="D943" s="192"/>
      <c r="E943" s="192"/>
      <c r="F943" s="192"/>
      <c r="G943" s="192"/>
      <c r="H943" s="192"/>
      <c r="I943" s="192"/>
      <c r="J943" s="192"/>
      <c r="K943" s="192"/>
      <c r="L943" s="192"/>
      <c r="M943" s="192"/>
      <c r="N943" s="192"/>
      <c r="O943" s="192"/>
      <c r="P943" s="192"/>
      <c r="Q943" s="192"/>
      <c r="R943" s="192"/>
      <c r="S943" s="192"/>
      <c r="T943" s="192"/>
      <c r="U943" s="192"/>
      <c r="V943" s="192"/>
      <c r="W943" s="192"/>
      <c r="X943" s="192"/>
      <c r="Y943" s="192"/>
      <c r="Z943" s="192"/>
    </row>
    <row r="944" spans="1:26" ht="12.75" customHeight="1">
      <c r="A944" s="192"/>
      <c r="B944" s="192"/>
      <c r="C944" s="192"/>
      <c r="D944" s="192"/>
      <c r="E944" s="192"/>
      <c r="F944" s="192"/>
      <c r="G944" s="192"/>
      <c r="H944" s="192"/>
      <c r="I944" s="192"/>
      <c r="J944" s="192"/>
      <c r="K944" s="192"/>
      <c r="L944" s="192"/>
      <c r="M944" s="192"/>
      <c r="N944" s="192"/>
      <c r="O944" s="192"/>
      <c r="P944" s="192"/>
      <c r="Q944" s="192"/>
      <c r="R944" s="192"/>
      <c r="S944" s="192"/>
      <c r="T944" s="192"/>
      <c r="U944" s="192"/>
      <c r="V944" s="192"/>
      <c r="W944" s="192"/>
      <c r="X944" s="192"/>
      <c r="Y944" s="192"/>
      <c r="Z944" s="192"/>
    </row>
    <row r="945" spans="1:26" ht="12.75" customHeight="1">
      <c r="A945" s="192"/>
      <c r="B945" s="192"/>
      <c r="C945" s="192"/>
      <c r="D945" s="192"/>
      <c r="E945" s="192"/>
      <c r="F945" s="192"/>
      <c r="G945" s="192"/>
      <c r="H945" s="192"/>
      <c r="I945" s="192"/>
      <c r="J945" s="192"/>
      <c r="K945" s="192"/>
      <c r="L945" s="192"/>
      <c r="M945" s="192"/>
      <c r="N945" s="192"/>
      <c r="O945" s="192"/>
      <c r="P945" s="192"/>
      <c r="Q945" s="192"/>
      <c r="R945" s="192"/>
      <c r="S945" s="192"/>
      <c r="T945" s="192"/>
      <c r="U945" s="192"/>
      <c r="V945" s="192"/>
      <c r="W945" s="192"/>
      <c r="X945" s="192"/>
      <c r="Y945" s="192"/>
      <c r="Z945" s="192"/>
    </row>
    <row r="946" spans="1:26" ht="12.75" customHeight="1">
      <c r="A946" s="192"/>
      <c r="B946" s="192"/>
      <c r="C946" s="192"/>
      <c r="D946" s="192"/>
      <c r="E946" s="192"/>
      <c r="F946" s="192"/>
      <c r="G946" s="192"/>
      <c r="H946" s="192"/>
      <c r="I946" s="192"/>
      <c r="J946" s="192"/>
      <c r="K946" s="192"/>
      <c r="L946" s="192"/>
      <c r="M946" s="192"/>
      <c r="N946" s="192"/>
      <c r="O946" s="192"/>
      <c r="P946" s="192"/>
      <c r="Q946" s="192"/>
      <c r="R946" s="192"/>
      <c r="S946" s="192"/>
      <c r="T946" s="192"/>
      <c r="U946" s="192"/>
      <c r="V946" s="192"/>
      <c r="W946" s="192"/>
      <c r="X946" s="192"/>
      <c r="Y946" s="192"/>
      <c r="Z946" s="192"/>
    </row>
    <row r="947" spans="1:26" ht="12.75" customHeight="1">
      <c r="A947" s="192"/>
      <c r="B947" s="192"/>
      <c r="C947" s="192"/>
      <c r="D947" s="192"/>
      <c r="E947" s="192"/>
      <c r="F947" s="192"/>
      <c r="G947" s="192"/>
      <c r="H947" s="192"/>
      <c r="I947" s="192"/>
      <c r="J947" s="192"/>
      <c r="K947" s="192"/>
      <c r="L947" s="192"/>
      <c r="M947" s="192"/>
      <c r="N947" s="192"/>
      <c r="O947" s="192"/>
      <c r="P947" s="192"/>
      <c r="Q947" s="192"/>
      <c r="R947" s="192"/>
      <c r="S947" s="192"/>
      <c r="T947" s="192"/>
      <c r="U947" s="192"/>
      <c r="V947" s="192"/>
      <c r="W947" s="192"/>
      <c r="X947" s="192"/>
      <c r="Y947" s="192"/>
      <c r="Z947" s="192"/>
    </row>
    <row r="948" spans="1:26" ht="12.75" customHeight="1">
      <c r="A948" s="192"/>
      <c r="B948" s="192"/>
      <c r="C948" s="192"/>
      <c r="D948" s="192"/>
      <c r="E948" s="192"/>
      <c r="F948" s="192"/>
      <c r="G948" s="192"/>
      <c r="H948" s="192"/>
      <c r="I948" s="192"/>
      <c r="J948" s="192"/>
      <c r="K948" s="192"/>
      <c r="L948" s="192"/>
      <c r="M948" s="192"/>
      <c r="N948" s="192"/>
      <c r="O948" s="192"/>
      <c r="P948" s="192"/>
      <c r="Q948" s="192"/>
      <c r="R948" s="192"/>
      <c r="S948" s="192"/>
      <c r="T948" s="192"/>
      <c r="U948" s="192"/>
      <c r="V948" s="192"/>
      <c r="W948" s="192"/>
      <c r="X948" s="192"/>
      <c r="Y948" s="192"/>
      <c r="Z948" s="192"/>
    </row>
    <row r="949" spans="1:26" ht="12.75" customHeight="1">
      <c r="A949" s="192"/>
      <c r="B949" s="192"/>
      <c r="C949" s="192"/>
      <c r="D949" s="192"/>
      <c r="E949" s="192"/>
      <c r="F949" s="192"/>
      <c r="G949" s="192"/>
      <c r="H949" s="192"/>
      <c r="I949" s="192"/>
      <c r="J949" s="192"/>
      <c r="K949" s="192"/>
      <c r="L949" s="192"/>
      <c r="M949" s="192"/>
      <c r="N949" s="192"/>
      <c r="O949" s="192"/>
      <c r="P949" s="192"/>
      <c r="Q949" s="192"/>
      <c r="R949" s="192"/>
      <c r="S949" s="192"/>
      <c r="T949" s="192"/>
      <c r="U949" s="192"/>
      <c r="V949" s="192"/>
      <c r="W949" s="192"/>
      <c r="X949" s="192"/>
      <c r="Y949" s="192"/>
      <c r="Z949" s="192"/>
    </row>
    <row r="950" spans="1:26" ht="12.75" customHeight="1">
      <c r="A950" s="192"/>
      <c r="B950" s="192"/>
      <c r="C950" s="192"/>
      <c r="D950" s="192"/>
      <c r="E950" s="192"/>
      <c r="F950" s="192"/>
      <c r="G950" s="192"/>
      <c r="H950" s="192"/>
      <c r="I950" s="192"/>
      <c r="J950" s="192"/>
      <c r="K950" s="192"/>
      <c r="L950" s="192"/>
      <c r="M950" s="192"/>
      <c r="N950" s="192"/>
      <c r="O950" s="192"/>
      <c r="P950" s="192"/>
      <c r="Q950" s="192"/>
      <c r="R950" s="192"/>
      <c r="S950" s="192"/>
      <c r="T950" s="192"/>
      <c r="U950" s="192"/>
      <c r="V950" s="192"/>
      <c r="W950" s="192"/>
      <c r="X950" s="192"/>
      <c r="Y950" s="192"/>
      <c r="Z950" s="192"/>
    </row>
    <row r="951" spans="1:26" ht="12.75" customHeight="1">
      <c r="A951" s="192"/>
      <c r="B951" s="192"/>
      <c r="C951" s="192"/>
      <c r="D951" s="192"/>
      <c r="E951" s="192"/>
      <c r="F951" s="192"/>
      <c r="G951" s="192"/>
      <c r="H951" s="192"/>
      <c r="I951" s="192"/>
      <c r="J951" s="192"/>
      <c r="K951" s="192"/>
      <c r="L951" s="192"/>
      <c r="M951" s="192"/>
      <c r="N951" s="192"/>
      <c r="O951" s="192"/>
      <c r="P951" s="192"/>
      <c r="Q951" s="192"/>
      <c r="R951" s="192"/>
      <c r="S951" s="192"/>
      <c r="T951" s="192"/>
      <c r="U951" s="192"/>
      <c r="V951" s="192"/>
      <c r="W951" s="192"/>
      <c r="X951" s="192"/>
      <c r="Y951" s="192"/>
      <c r="Z951" s="192"/>
    </row>
    <row r="952" spans="1:26" ht="12.75" customHeight="1">
      <c r="A952" s="192"/>
      <c r="B952" s="192"/>
      <c r="C952" s="192"/>
      <c r="D952" s="192"/>
      <c r="E952" s="192"/>
      <c r="F952" s="192"/>
      <c r="G952" s="192"/>
      <c r="H952" s="192"/>
      <c r="I952" s="192"/>
      <c r="J952" s="192"/>
      <c r="K952" s="192"/>
      <c r="L952" s="192"/>
      <c r="M952" s="192"/>
      <c r="N952" s="192"/>
      <c r="O952" s="192"/>
      <c r="P952" s="192"/>
      <c r="Q952" s="192"/>
      <c r="R952" s="192"/>
      <c r="S952" s="192"/>
      <c r="T952" s="192"/>
      <c r="U952" s="192"/>
      <c r="V952" s="192"/>
      <c r="W952" s="192"/>
      <c r="X952" s="192"/>
      <c r="Y952" s="192"/>
      <c r="Z952" s="192"/>
    </row>
    <row r="953" spans="1:26" ht="12.75" customHeight="1">
      <c r="A953" s="192"/>
      <c r="B953" s="192"/>
      <c r="C953" s="192"/>
      <c r="D953" s="192"/>
      <c r="E953" s="192"/>
      <c r="F953" s="192"/>
      <c r="G953" s="192"/>
      <c r="H953" s="192"/>
      <c r="I953" s="192"/>
      <c r="J953" s="192"/>
      <c r="K953" s="192"/>
      <c r="L953" s="192"/>
      <c r="M953" s="192"/>
      <c r="N953" s="192"/>
      <c r="O953" s="192"/>
      <c r="P953" s="192"/>
      <c r="Q953" s="192"/>
      <c r="R953" s="192"/>
      <c r="S953" s="192"/>
      <c r="T953" s="192"/>
      <c r="U953" s="192"/>
      <c r="V953" s="192"/>
      <c r="W953" s="192"/>
      <c r="X953" s="192"/>
      <c r="Y953" s="192"/>
      <c r="Z953" s="192"/>
    </row>
    <row r="954" spans="1:26" ht="12.75" customHeight="1">
      <c r="A954" s="192"/>
      <c r="B954" s="192"/>
      <c r="C954" s="192"/>
      <c r="D954" s="192"/>
      <c r="E954" s="192"/>
      <c r="F954" s="192"/>
      <c r="G954" s="192"/>
      <c r="H954" s="192"/>
      <c r="I954" s="192"/>
      <c r="J954" s="192"/>
      <c r="K954" s="192"/>
      <c r="L954" s="192"/>
      <c r="M954" s="192"/>
      <c r="N954" s="192"/>
      <c r="O954" s="192"/>
      <c r="P954" s="192"/>
      <c r="Q954" s="192"/>
      <c r="R954" s="192"/>
      <c r="S954" s="192"/>
      <c r="T954" s="192"/>
      <c r="U954" s="192"/>
      <c r="V954" s="192"/>
      <c r="W954" s="192"/>
      <c r="X954" s="192"/>
      <c r="Y954" s="192"/>
      <c r="Z954" s="192"/>
    </row>
    <row r="955" spans="1:26" ht="12.75" customHeight="1">
      <c r="A955" s="192"/>
      <c r="B955" s="192"/>
      <c r="C955" s="192"/>
      <c r="D955" s="192"/>
      <c r="E955" s="192"/>
      <c r="F955" s="192"/>
      <c r="G955" s="192"/>
      <c r="H955" s="192"/>
      <c r="I955" s="192"/>
      <c r="J955" s="192"/>
      <c r="K955" s="192"/>
      <c r="L955" s="192"/>
      <c r="M955" s="192"/>
      <c r="N955" s="192"/>
      <c r="O955" s="192"/>
      <c r="P955" s="192"/>
      <c r="Q955" s="192"/>
      <c r="R955" s="192"/>
      <c r="S955" s="192"/>
      <c r="T955" s="192"/>
      <c r="U955" s="192"/>
      <c r="V955" s="192"/>
      <c r="W955" s="192"/>
      <c r="X955" s="192"/>
      <c r="Y955" s="192"/>
      <c r="Z955" s="192"/>
    </row>
    <row r="956" spans="1:26" ht="12.75" customHeight="1">
      <c r="A956" s="192"/>
      <c r="B956" s="192"/>
      <c r="C956" s="192"/>
      <c r="D956" s="192"/>
      <c r="E956" s="192"/>
      <c r="F956" s="192"/>
      <c r="G956" s="192"/>
      <c r="H956" s="192"/>
      <c r="I956" s="192"/>
      <c r="J956" s="192"/>
      <c r="K956" s="192"/>
      <c r="L956" s="192"/>
      <c r="M956" s="192"/>
      <c r="N956" s="192"/>
      <c r="O956" s="192"/>
      <c r="P956" s="192"/>
      <c r="Q956" s="192"/>
      <c r="R956" s="192"/>
      <c r="S956" s="192"/>
      <c r="T956" s="192"/>
      <c r="U956" s="192"/>
      <c r="V956" s="192"/>
      <c r="W956" s="192"/>
      <c r="X956" s="192"/>
      <c r="Y956" s="192"/>
      <c r="Z956" s="192"/>
    </row>
    <row r="957" spans="1:26" ht="12.75" customHeight="1">
      <c r="A957" s="192"/>
      <c r="B957" s="192"/>
      <c r="C957" s="192"/>
      <c r="D957" s="192"/>
      <c r="E957" s="192"/>
      <c r="F957" s="192"/>
      <c r="G957" s="192"/>
      <c r="H957" s="192"/>
      <c r="I957" s="192"/>
      <c r="J957" s="192"/>
      <c r="K957" s="192"/>
      <c r="L957" s="192"/>
      <c r="M957" s="192"/>
      <c r="N957" s="192"/>
      <c r="O957" s="192"/>
      <c r="P957" s="192"/>
      <c r="Q957" s="192"/>
      <c r="R957" s="192"/>
      <c r="S957" s="192"/>
      <c r="T957" s="192"/>
      <c r="U957" s="192"/>
      <c r="V957" s="192"/>
      <c r="W957" s="192"/>
      <c r="X957" s="192"/>
      <c r="Y957" s="192"/>
      <c r="Z957" s="192"/>
    </row>
    <row r="958" spans="1:26" ht="12.75" customHeight="1">
      <c r="A958" s="192"/>
      <c r="B958" s="192"/>
      <c r="C958" s="192"/>
      <c r="D958" s="192"/>
      <c r="E958" s="192"/>
      <c r="F958" s="192"/>
      <c r="G958" s="192"/>
      <c r="H958" s="192"/>
      <c r="I958" s="192"/>
      <c r="J958" s="192"/>
      <c r="K958" s="192"/>
      <c r="L958" s="192"/>
      <c r="M958" s="192"/>
      <c r="N958" s="192"/>
      <c r="O958" s="192"/>
      <c r="P958" s="192"/>
      <c r="Q958" s="192"/>
      <c r="R958" s="192"/>
      <c r="S958" s="192"/>
      <c r="T958" s="192"/>
      <c r="U958" s="192"/>
      <c r="V958" s="192"/>
      <c r="W958" s="192"/>
      <c r="X958" s="192"/>
      <c r="Y958" s="192"/>
      <c r="Z958" s="192"/>
    </row>
    <row r="959" spans="1:26" ht="12.75" customHeight="1">
      <c r="A959" s="192"/>
      <c r="B959" s="192"/>
      <c r="C959" s="192"/>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92"/>
      <c r="Z959" s="192"/>
    </row>
    <row r="960" spans="1:26" ht="12.75" customHeight="1">
      <c r="A960" s="192"/>
      <c r="B960" s="192"/>
      <c r="C960" s="192"/>
      <c r="D960" s="192"/>
      <c r="E960" s="192"/>
      <c r="F960" s="192"/>
      <c r="G960" s="192"/>
      <c r="H960" s="192"/>
      <c r="I960" s="192"/>
      <c r="J960" s="192"/>
      <c r="K960" s="192"/>
      <c r="L960" s="192"/>
      <c r="M960" s="192"/>
      <c r="N960" s="192"/>
      <c r="O960" s="192"/>
      <c r="P960" s="192"/>
      <c r="Q960" s="192"/>
      <c r="R960" s="192"/>
      <c r="S960" s="192"/>
      <c r="T960" s="192"/>
      <c r="U960" s="192"/>
      <c r="V960" s="192"/>
      <c r="W960" s="192"/>
      <c r="X960" s="192"/>
      <c r="Y960" s="192"/>
      <c r="Z960" s="192"/>
    </row>
    <row r="961" spans="1:26" ht="12.75" customHeight="1">
      <c r="A961" s="192"/>
      <c r="B961" s="192"/>
      <c r="C961" s="192"/>
      <c r="D961" s="192"/>
      <c r="E961" s="192"/>
      <c r="F961" s="192"/>
      <c r="G961" s="192"/>
      <c r="H961" s="192"/>
      <c r="I961" s="192"/>
      <c r="J961" s="192"/>
      <c r="K961" s="192"/>
      <c r="L961" s="192"/>
      <c r="M961" s="192"/>
      <c r="N961" s="192"/>
      <c r="O961" s="192"/>
      <c r="P961" s="192"/>
      <c r="Q961" s="192"/>
      <c r="R961" s="192"/>
      <c r="S961" s="192"/>
      <c r="T961" s="192"/>
      <c r="U961" s="192"/>
      <c r="V961" s="192"/>
      <c r="W961" s="192"/>
      <c r="X961" s="192"/>
      <c r="Y961" s="192"/>
      <c r="Z961" s="192"/>
    </row>
    <row r="962" spans="1:26" ht="12.75" customHeight="1">
      <c r="A962" s="192"/>
      <c r="B962" s="192"/>
      <c r="C962" s="192"/>
      <c r="D962" s="192"/>
      <c r="E962" s="192"/>
      <c r="F962" s="192"/>
      <c r="G962" s="192"/>
      <c r="H962" s="192"/>
      <c r="I962" s="192"/>
      <c r="J962" s="192"/>
      <c r="K962" s="192"/>
      <c r="L962" s="192"/>
      <c r="M962" s="192"/>
      <c r="N962" s="192"/>
      <c r="O962" s="192"/>
      <c r="P962" s="192"/>
      <c r="Q962" s="192"/>
      <c r="R962" s="192"/>
      <c r="S962" s="192"/>
      <c r="T962" s="192"/>
      <c r="U962" s="192"/>
      <c r="V962" s="192"/>
      <c r="W962" s="192"/>
      <c r="X962" s="192"/>
      <c r="Y962" s="192"/>
      <c r="Z962" s="192"/>
    </row>
    <row r="963" spans="1:26" ht="12.75" customHeight="1">
      <c r="A963" s="192"/>
      <c r="B963" s="192"/>
      <c r="C963" s="192"/>
      <c r="D963" s="192"/>
      <c r="E963" s="192"/>
      <c r="F963" s="192"/>
      <c r="G963" s="192"/>
      <c r="H963" s="192"/>
      <c r="I963" s="192"/>
      <c r="J963" s="192"/>
      <c r="K963" s="192"/>
      <c r="L963" s="192"/>
      <c r="M963" s="192"/>
      <c r="N963" s="192"/>
      <c r="O963" s="192"/>
      <c r="P963" s="192"/>
      <c r="Q963" s="192"/>
      <c r="R963" s="192"/>
      <c r="S963" s="192"/>
      <c r="T963" s="192"/>
      <c r="U963" s="192"/>
      <c r="V963" s="192"/>
      <c r="W963" s="192"/>
      <c r="X963" s="192"/>
      <c r="Y963" s="192"/>
      <c r="Z963" s="192"/>
    </row>
    <row r="964" spans="1:26" ht="12.75" customHeight="1">
      <c r="A964" s="192"/>
      <c r="B964" s="192"/>
      <c r="C964" s="192"/>
      <c r="D964" s="192"/>
      <c r="E964" s="192"/>
      <c r="F964" s="192"/>
      <c r="G964" s="192"/>
      <c r="H964" s="192"/>
      <c r="I964" s="192"/>
      <c r="J964" s="192"/>
      <c r="K964" s="192"/>
      <c r="L964" s="192"/>
      <c r="M964" s="192"/>
      <c r="N964" s="192"/>
      <c r="O964" s="192"/>
      <c r="P964" s="192"/>
      <c r="Q964" s="192"/>
      <c r="R964" s="192"/>
      <c r="S964" s="192"/>
      <c r="T964" s="192"/>
      <c r="U964" s="192"/>
      <c r="V964" s="192"/>
      <c r="W964" s="192"/>
      <c r="X964" s="192"/>
      <c r="Y964" s="192"/>
      <c r="Z964" s="192"/>
    </row>
    <row r="965" spans="1:26" ht="12.75" customHeight="1">
      <c r="A965" s="192"/>
      <c r="B965" s="192"/>
      <c r="C965" s="192"/>
      <c r="D965" s="192"/>
      <c r="E965" s="192"/>
      <c r="F965" s="192"/>
      <c r="G965" s="192"/>
      <c r="H965" s="192"/>
      <c r="I965" s="192"/>
      <c r="J965" s="192"/>
      <c r="K965" s="192"/>
      <c r="L965" s="192"/>
      <c r="M965" s="192"/>
      <c r="N965" s="192"/>
      <c r="O965" s="192"/>
      <c r="P965" s="192"/>
      <c r="Q965" s="192"/>
      <c r="R965" s="192"/>
      <c r="S965" s="192"/>
      <c r="T965" s="192"/>
      <c r="U965" s="192"/>
      <c r="V965" s="192"/>
      <c r="W965" s="192"/>
      <c r="X965" s="192"/>
      <c r="Y965" s="192"/>
      <c r="Z965" s="192"/>
    </row>
    <row r="966" spans="1:26" ht="12.75" customHeight="1">
      <c r="A966" s="192"/>
      <c r="B966" s="192"/>
      <c r="C966" s="192"/>
      <c r="D966" s="192"/>
      <c r="E966" s="192"/>
      <c r="F966" s="192"/>
      <c r="G966" s="192"/>
      <c r="H966" s="192"/>
      <c r="I966" s="192"/>
      <c r="J966" s="192"/>
      <c r="K966" s="192"/>
      <c r="L966" s="192"/>
      <c r="M966" s="192"/>
      <c r="N966" s="192"/>
      <c r="O966" s="192"/>
      <c r="P966" s="192"/>
      <c r="Q966" s="192"/>
      <c r="R966" s="192"/>
      <c r="S966" s="192"/>
      <c r="T966" s="192"/>
      <c r="U966" s="192"/>
      <c r="V966" s="192"/>
      <c r="W966" s="192"/>
      <c r="X966" s="192"/>
      <c r="Y966" s="192"/>
      <c r="Z966" s="192"/>
    </row>
    <row r="967" spans="1:26" ht="12.75" customHeight="1">
      <c r="A967" s="192"/>
      <c r="B967" s="192"/>
      <c r="C967" s="192"/>
      <c r="D967" s="192"/>
      <c r="E967" s="192"/>
      <c r="F967" s="192"/>
      <c r="G967" s="192"/>
      <c r="H967" s="192"/>
      <c r="I967" s="192"/>
      <c r="J967" s="192"/>
      <c r="K967" s="192"/>
      <c r="L967" s="192"/>
      <c r="M967" s="192"/>
      <c r="N967" s="192"/>
      <c r="O967" s="192"/>
      <c r="P967" s="192"/>
      <c r="Q967" s="192"/>
      <c r="R967" s="192"/>
      <c r="S967" s="192"/>
      <c r="T967" s="192"/>
      <c r="U967" s="192"/>
      <c r="V967" s="192"/>
      <c r="W967" s="192"/>
      <c r="X967" s="192"/>
      <c r="Y967" s="192"/>
      <c r="Z967" s="192"/>
    </row>
    <row r="968" spans="1:26" ht="12.75" customHeight="1">
      <c r="A968" s="192"/>
      <c r="B968" s="192"/>
      <c r="C968" s="192"/>
      <c r="D968" s="192"/>
      <c r="E968" s="192"/>
      <c r="F968" s="192"/>
      <c r="G968" s="192"/>
      <c r="H968" s="192"/>
      <c r="I968" s="192"/>
      <c r="J968" s="192"/>
      <c r="K968" s="192"/>
      <c r="L968" s="192"/>
      <c r="M968" s="192"/>
      <c r="N968" s="192"/>
      <c r="O968" s="192"/>
      <c r="P968" s="192"/>
      <c r="Q968" s="192"/>
      <c r="R968" s="192"/>
      <c r="S968" s="192"/>
      <c r="T968" s="192"/>
      <c r="U968" s="192"/>
      <c r="V968" s="192"/>
      <c r="W968" s="192"/>
      <c r="X968" s="192"/>
      <c r="Y968" s="192"/>
      <c r="Z968" s="192"/>
    </row>
    <row r="969" spans="1:26" ht="12.75" customHeight="1">
      <c r="A969" s="192"/>
      <c r="B969" s="192"/>
      <c r="C969" s="192"/>
      <c r="D969" s="192"/>
      <c r="E969" s="192"/>
      <c r="F969" s="192"/>
      <c r="G969" s="192"/>
      <c r="H969" s="192"/>
      <c r="I969" s="192"/>
      <c r="J969" s="192"/>
      <c r="K969" s="192"/>
      <c r="L969" s="192"/>
      <c r="M969" s="192"/>
      <c r="N969" s="192"/>
      <c r="O969" s="192"/>
      <c r="P969" s="192"/>
      <c r="Q969" s="192"/>
      <c r="R969" s="192"/>
      <c r="S969" s="192"/>
      <c r="T969" s="192"/>
      <c r="U969" s="192"/>
      <c r="V969" s="192"/>
      <c r="W969" s="192"/>
      <c r="X969" s="192"/>
      <c r="Y969" s="192"/>
      <c r="Z969" s="192"/>
    </row>
    <row r="970" spans="1:26" ht="12.75" customHeight="1">
      <c r="A970" s="192"/>
      <c r="B970" s="192"/>
      <c r="C970" s="192"/>
      <c r="D970" s="192"/>
      <c r="E970" s="192"/>
      <c r="F970" s="192"/>
      <c r="G970" s="192"/>
      <c r="H970" s="192"/>
      <c r="I970" s="192"/>
      <c r="J970" s="192"/>
      <c r="K970" s="192"/>
      <c r="L970" s="192"/>
      <c r="M970" s="192"/>
      <c r="N970" s="192"/>
      <c r="O970" s="192"/>
      <c r="P970" s="192"/>
      <c r="Q970" s="192"/>
      <c r="R970" s="192"/>
      <c r="S970" s="192"/>
      <c r="T970" s="192"/>
      <c r="U970" s="192"/>
      <c r="V970" s="192"/>
      <c r="W970" s="192"/>
      <c r="X970" s="192"/>
      <c r="Y970" s="192"/>
      <c r="Z970" s="192"/>
    </row>
    <row r="971" spans="1:26" ht="12.75" customHeight="1">
      <c r="A971" s="192"/>
      <c r="B971" s="192"/>
      <c r="C971" s="192"/>
      <c r="D971" s="192"/>
      <c r="E971" s="192"/>
      <c r="F971" s="192"/>
      <c r="G971" s="192"/>
      <c r="H971" s="192"/>
      <c r="I971" s="192"/>
      <c r="J971" s="192"/>
      <c r="K971" s="192"/>
      <c r="L971" s="192"/>
      <c r="M971" s="192"/>
      <c r="N971" s="192"/>
      <c r="O971" s="192"/>
      <c r="P971" s="192"/>
      <c r="Q971" s="192"/>
      <c r="R971" s="192"/>
      <c r="S971" s="192"/>
      <c r="T971" s="192"/>
      <c r="U971" s="192"/>
      <c r="V971" s="192"/>
      <c r="W971" s="192"/>
      <c r="X971" s="192"/>
      <c r="Y971" s="192"/>
      <c r="Z971" s="192"/>
    </row>
    <row r="972" spans="1:26" ht="12.75" customHeight="1">
      <c r="A972" s="192"/>
      <c r="B972" s="192"/>
      <c r="C972" s="192"/>
      <c r="D972" s="192"/>
      <c r="E972" s="192"/>
      <c r="F972" s="192"/>
      <c r="G972" s="192"/>
      <c r="H972" s="192"/>
      <c r="I972" s="192"/>
      <c r="J972" s="192"/>
      <c r="K972" s="192"/>
      <c r="L972" s="192"/>
      <c r="M972" s="192"/>
      <c r="N972" s="192"/>
      <c r="O972" s="192"/>
      <c r="P972" s="192"/>
      <c r="Q972" s="192"/>
      <c r="R972" s="192"/>
      <c r="S972" s="192"/>
      <c r="T972" s="192"/>
      <c r="U972" s="192"/>
      <c r="V972" s="192"/>
      <c r="W972" s="192"/>
      <c r="X972" s="192"/>
      <c r="Y972" s="192"/>
      <c r="Z972" s="192"/>
    </row>
    <row r="973" spans="1:26" ht="12.75" customHeight="1">
      <c r="A973" s="192"/>
      <c r="B973" s="192"/>
      <c r="C973" s="192"/>
      <c r="D973" s="192"/>
      <c r="E973" s="192"/>
      <c r="F973" s="192"/>
      <c r="G973" s="192"/>
      <c r="H973" s="192"/>
      <c r="I973" s="192"/>
      <c r="J973" s="192"/>
      <c r="K973" s="192"/>
      <c r="L973" s="192"/>
      <c r="M973" s="192"/>
      <c r="N973" s="192"/>
      <c r="O973" s="192"/>
      <c r="P973" s="192"/>
      <c r="Q973" s="192"/>
      <c r="R973" s="192"/>
      <c r="S973" s="192"/>
      <c r="T973" s="192"/>
      <c r="U973" s="192"/>
      <c r="V973" s="192"/>
      <c r="W973" s="192"/>
      <c r="X973" s="192"/>
      <c r="Y973" s="192"/>
      <c r="Z973" s="192"/>
    </row>
    <row r="974" spans="1:26" ht="12.75" customHeight="1">
      <c r="A974" s="192"/>
      <c r="B974" s="192"/>
      <c r="C974" s="192"/>
      <c r="D974" s="192"/>
      <c r="E974" s="192"/>
      <c r="F974" s="192"/>
      <c r="G974" s="192"/>
      <c r="H974" s="192"/>
      <c r="I974" s="192"/>
      <c r="J974" s="192"/>
      <c r="K974" s="192"/>
      <c r="L974" s="192"/>
      <c r="M974" s="192"/>
      <c r="N974" s="192"/>
      <c r="O974" s="192"/>
      <c r="P974" s="192"/>
      <c r="Q974" s="192"/>
      <c r="R974" s="192"/>
      <c r="S974" s="192"/>
      <c r="T974" s="192"/>
      <c r="U974" s="192"/>
      <c r="V974" s="192"/>
      <c r="W974" s="192"/>
      <c r="X974" s="192"/>
      <c r="Y974" s="192"/>
      <c r="Z974" s="192"/>
    </row>
    <row r="975" spans="1:26" ht="12.75" customHeight="1">
      <c r="A975" s="192"/>
      <c r="B975" s="192"/>
      <c r="C975" s="192"/>
      <c r="D975" s="192"/>
      <c r="E975" s="192"/>
      <c r="F975" s="192"/>
      <c r="G975" s="192"/>
      <c r="H975" s="192"/>
      <c r="I975" s="192"/>
      <c r="J975" s="192"/>
      <c r="K975" s="192"/>
      <c r="L975" s="192"/>
      <c r="M975" s="192"/>
      <c r="N975" s="192"/>
      <c r="O975" s="192"/>
      <c r="P975" s="192"/>
      <c r="Q975" s="192"/>
      <c r="R975" s="192"/>
      <c r="S975" s="192"/>
      <c r="T975" s="192"/>
      <c r="U975" s="192"/>
      <c r="V975" s="192"/>
      <c r="W975" s="192"/>
      <c r="X975" s="192"/>
      <c r="Y975" s="192"/>
      <c r="Z975" s="192"/>
    </row>
    <row r="976" spans="1:26" ht="12.75" customHeight="1">
      <c r="A976" s="192"/>
      <c r="B976" s="192"/>
      <c r="C976" s="192"/>
      <c r="D976" s="192"/>
      <c r="E976" s="192"/>
      <c r="F976" s="192"/>
      <c r="G976" s="192"/>
      <c r="H976" s="192"/>
      <c r="I976" s="192"/>
      <c r="J976" s="192"/>
      <c r="K976" s="192"/>
      <c r="L976" s="192"/>
      <c r="M976" s="192"/>
      <c r="N976" s="192"/>
      <c r="O976" s="192"/>
      <c r="P976" s="192"/>
      <c r="Q976" s="192"/>
      <c r="R976" s="192"/>
      <c r="S976" s="192"/>
      <c r="T976" s="192"/>
      <c r="U976" s="192"/>
      <c r="V976" s="192"/>
      <c r="W976" s="192"/>
      <c r="X976" s="192"/>
      <c r="Y976" s="192"/>
      <c r="Z976" s="192"/>
    </row>
    <row r="977" spans="1:26" ht="12.75" customHeight="1">
      <c r="A977" s="192"/>
      <c r="B977" s="192"/>
      <c r="C977" s="192"/>
      <c r="D977" s="192"/>
      <c r="E977" s="192"/>
      <c r="F977" s="192"/>
      <c r="G977" s="192"/>
      <c r="H977" s="192"/>
      <c r="I977" s="192"/>
      <c r="J977" s="192"/>
      <c r="K977" s="192"/>
      <c r="L977" s="192"/>
      <c r="M977" s="192"/>
      <c r="N977" s="192"/>
      <c r="O977" s="192"/>
      <c r="P977" s="192"/>
      <c r="Q977" s="192"/>
      <c r="R977" s="192"/>
      <c r="S977" s="192"/>
      <c r="T977" s="192"/>
      <c r="U977" s="192"/>
      <c r="V977" s="192"/>
      <c r="W977" s="192"/>
      <c r="X977" s="192"/>
      <c r="Y977" s="192"/>
      <c r="Z977" s="192"/>
    </row>
    <row r="978" spans="1:26" ht="12.75" customHeight="1">
      <c r="A978" s="192"/>
      <c r="B978" s="192"/>
      <c r="C978" s="192"/>
      <c r="D978" s="192"/>
      <c r="E978" s="192"/>
      <c r="F978" s="192"/>
      <c r="G978" s="192"/>
      <c r="H978" s="192"/>
      <c r="I978" s="192"/>
      <c r="J978" s="192"/>
      <c r="K978" s="192"/>
      <c r="L978" s="192"/>
      <c r="M978" s="192"/>
      <c r="N978" s="192"/>
      <c r="O978" s="192"/>
      <c r="P978" s="192"/>
      <c r="Q978" s="192"/>
      <c r="R978" s="192"/>
      <c r="S978" s="192"/>
      <c r="T978" s="192"/>
      <c r="U978" s="192"/>
      <c r="V978" s="192"/>
      <c r="W978" s="192"/>
      <c r="X978" s="192"/>
      <c r="Y978" s="192"/>
      <c r="Z978" s="192"/>
    </row>
    <row r="979" spans="1:26" ht="12.75" customHeight="1">
      <c r="A979" s="192"/>
      <c r="B979" s="192"/>
      <c r="C979" s="192"/>
      <c r="D979" s="192"/>
      <c r="E979" s="192"/>
      <c r="F979" s="192"/>
      <c r="G979" s="192"/>
      <c r="H979" s="192"/>
      <c r="I979" s="192"/>
      <c r="J979" s="192"/>
      <c r="K979" s="192"/>
      <c r="L979" s="192"/>
      <c r="M979" s="192"/>
      <c r="N979" s="192"/>
      <c r="O979" s="192"/>
      <c r="P979" s="192"/>
      <c r="Q979" s="192"/>
      <c r="R979" s="192"/>
      <c r="S979" s="192"/>
      <c r="T979" s="192"/>
      <c r="U979" s="192"/>
      <c r="V979" s="192"/>
      <c r="W979" s="192"/>
      <c r="X979" s="192"/>
      <c r="Y979" s="192"/>
      <c r="Z979" s="192"/>
    </row>
    <row r="980" spans="1:26" ht="12.75" customHeight="1">
      <c r="A980" s="192"/>
      <c r="B980" s="192"/>
      <c r="C980" s="192"/>
      <c r="D980" s="192"/>
      <c r="E980" s="192"/>
      <c r="F980" s="192"/>
      <c r="G980" s="192"/>
      <c r="H980" s="192"/>
      <c r="I980" s="192"/>
      <c r="J980" s="192"/>
      <c r="K980" s="192"/>
      <c r="L980" s="192"/>
      <c r="M980" s="192"/>
      <c r="N980" s="192"/>
      <c r="O980" s="192"/>
      <c r="P980" s="192"/>
      <c r="Q980" s="192"/>
      <c r="R980" s="192"/>
      <c r="S980" s="192"/>
      <c r="T980" s="192"/>
      <c r="U980" s="192"/>
      <c r="V980" s="192"/>
      <c r="W980" s="192"/>
      <c r="X980" s="192"/>
      <c r="Y980" s="192"/>
      <c r="Z980" s="192"/>
    </row>
    <row r="981" spans="1:26" ht="12.75" customHeight="1">
      <c r="A981" s="192"/>
      <c r="B981" s="192"/>
      <c r="C981" s="192"/>
      <c r="D981" s="192"/>
      <c r="E981" s="192"/>
      <c r="F981" s="192"/>
      <c r="G981" s="192"/>
      <c r="H981" s="192"/>
      <c r="I981" s="192"/>
      <c r="J981" s="192"/>
      <c r="K981" s="192"/>
      <c r="L981" s="192"/>
      <c r="M981" s="192"/>
      <c r="N981" s="192"/>
      <c r="O981" s="192"/>
      <c r="P981" s="192"/>
      <c r="Q981" s="192"/>
      <c r="R981" s="192"/>
      <c r="S981" s="192"/>
      <c r="T981" s="192"/>
      <c r="U981" s="192"/>
      <c r="V981" s="192"/>
      <c r="W981" s="192"/>
      <c r="X981" s="192"/>
      <c r="Y981" s="192"/>
      <c r="Z981" s="192"/>
    </row>
    <row r="982" spans="1:26" ht="12.75" customHeight="1">
      <c r="A982" s="192"/>
      <c r="B982" s="192"/>
      <c r="C982" s="192"/>
      <c r="D982" s="192"/>
      <c r="E982" s="192"/>
      <c r="F982" s="192"/>
      <c r="G982" s="192"/>
      <c r="H982" s="192"/>
      <c r="I982" s="192"/>
      <c r="J982" s="192"/>
      <c r="K982" s="192"/>
      <c r="L982" s="192"/>
      <c r="M982" s="192"/>
      <c r="N982" s="192"/>
      <c r="O982" s="192"/>
      <c r="P982" s="192"/>
      <c r="Q982" s="192"/>
      <c r="R982" s="192"/>
      <c r="S982" s="192"/>
      <c r="T982" s="192"/>
      <c r="U982" s="192"/>
      <c r="V982" s="192"/>
      <c r="W982" s="192"/>
      <c r="X982" s="192"/>
      <c r="Y982" s="192"/>
      <c r="Z982" s="192"/>
    </row>
    <row r="983" spans="1:26" ht="12.75" customHeight="1">
      <c r="A983" s="192"/>
      <c r="B983" s="192"/>
      <c r="C983" s="192"/>
      <c r="D983" s="192"/>
      <c r="E983" s="192"/>
      <c r="F983" s="192"/>
      <c r="G983" s="192"/>
      <c r="H983" s="192"/>
      <c r="I983" s="192"/>
      <c r="J983" s="192"/>
      <c r="K983" s="192"/>
      <c r="L983" s="192"/>
      <c r="M983" s="192"/>
      <c r="N983" s="192"/>
      <c r="O983" s="192"/>
      <c r="P983" s="192"/>
      <c r="Q983" s="192"/>
      <c r="R983" s="192"/>
      <c r="S983" s="192"/>
      <c r="T983" s="192"/>
      <c r="U983" s="192"/>
      <c r="V983" s="192"/>
      <c r="W983" s="192"/>
      <c r="X983" s="192"/>
      <c r="Y983" s="192"/>
      <c r="Z983" s="192"/>
    </row>
    <row r="984" spans="1:26" ht="12.75" customHeight="1">
      <c r="A984" s="192"/>
      <c r="B984" s="192"/>
      <c r="C984" s="192"/>
      <c r="D984" s="192"/>
      <c r="E984" s="192"/>
      <c r="F984" s="192"/>
      <c r="G984" s="192"/>
      <c r="H984" s="192"/>
      <c r="I984" s="192"/>
      <c r="J984" s="192"/>
      <c r="K984" s="192"/>
      <c r="L984" s="192"/>
      <c r="M984" s="192"/>
      <c r="N984" s="192"/>
      <c r="O984" s="192"/>
      <c r="P984" s="192"/>
      <c r="Q984" s="192"/>
      <c r="R984" s="192"/>
      <c r="S984" s="192"/>
      <c r="T984" s="192"/>
      <c r="U984" s="192"/>
      <c r="V984" s="192"/>
      <c r="W984" s="192"/>
      <c r="X984" s="192"/>
      <c r="Y984" s="192"/>
      <c r="Z984" s="192"/>
    </row>
    <row r="985" spans="1:26" ht="12.75" customHeight="1">
      <c r="A985" s="192"/>
      <c r="B985" s="192"/>
      <c r="C985" s="192"/>
      <c r="D985" s="192"/>
      <c r="E985" s="192"/>
      <c r="F985" s="192"/>
      <c r="G985" s="192"/>
      <c r="H985" s="192"/>
      <c r="I985" s="192"/>
      <c r="J985" s="192"/>
      <c r="K985" s="192"/>
      <c r="L985" s="192"/>
      <c r="M985" s="192"/>
      <c r="N985" s="192"/>
      <c r="O985" s="192"/>
      <c r="P985" s="192"/>
      <c r="Q985" s="192"/>
      <c r="R985" s="192"/>
      <c r="S985" s="192"/>
      <c r="T985" s="192"/>
      <c r="U985" s="192"/>
      <c r="V985" s="192"/>
      <c r="W985" s="192"/>
      <c r="X985" s="192"/>
      <c r="Y985" s="192"/>
      <c r="Z985" s="192"/>
    </row>
    <row r="986" spans="1:26" ht="12.75" customHeight="1">
      <c r="A986" s="192"/>
      <c r="B986" s="192"/>
      <c r="C986" s="192"/>
      <c r="D986" s="192"/>
      <c r="E986" s="192"/>
      <c r="F986" s="192"/>
      <c r="G986" s="192"/>
      <c r="H986" s="192"/>
      <c r="I986" s="192"/>
      <c r="J986" s="192"/>
      <c r="K986" s="192"/>
      <c r="L986" s="192"/>
      <c r="M986" s="192"/>
      <c r="N986" s="192"/>
      <c r="O986" s="192"/>
      <c r="P986" s="192"/>
      <c r="Q986" s="192"/>
      <c r="R986" s="192"/>
      <c r="S986" s="192"/>
      <c r="T986" s="192"/>
      <c r="U986" s="192"/>
      <c r="V986" s="192"/>
      <c r="W986" s="192"/>
      <c r="X986" s="192"/>
      <c r="Y986" s="192"/>
      <c r="Z986" s="192"/>
    </row>
    <row r="987" spans="1:26" ht="12.75" customHeight="1">
      <c r="A987" s="192"/>
      <c r="B987" s="192"/>
      <c r="C987" s="192"/>
      <c r="D987" s="192"/>
      <c r="E987" s="192"/>
      <c r="F987" s="192"/>
      <c r="G987" s="192"/>
      <c r="H987" s="192"/>
      <c r="I987" s="192"/>
      <c r="J987" s="192"/>
      <c r="K987" s="192"/>
      <c r="L987" s="192"/>
      <c r="M987" s="192"/>
      <c r="N987" s="192"/>
      <c r="O987" s="192"/>
      <c r="P987" s="192"/>
      <c r="Q987" s="192"/>
      <c r="R987" s="192"/>
      <c r="S987" s="192"/>
      <c r="T987" s="192"/>
      <c r="U987" s="192"/>
      <c r="V987" s="192"/>
      <c r="W987" s="192"/>
      <c r="X987" s="192"/>
      <c r="Y987" s="192"/>
      <c r="Z987" s="192"/>
    </row>
    <row r="988" spans="1:26" ht="12.75" customHeight="1">
      <c r="A988" s="192"/>
      <c r="B988" s="192"/>
      <c r="C988" s="192"/>
      <c r="D988" s="192"/>
      <c r="E988" s="192"/>
      <c r="F988" s="192"/>
      <c r="G988" s="192"/>
      <c r="H988" s="192"/>
      <c r="I988" s="192"/>
      <c r="J988" s="192"/>
      <c r="K988" s="192"/>
      <c r="L988" s="192"/>
      <c r="M988" s="192"/>
      <c r="N988" s="192"/>
      <c r="O988" s="192"/>
      <c r="P988" s="192"/>
      <c r="Q988" s="192"/>
      <c r="R988" s="192"/>
      <c r="S988" s="192"/>
      <c r="T988" s="192"/>
      <c r="U988" s="192"/>
      <c r="V988" s="192"/>
      <c r="W988" s="192"/>
      <c r="X988" s="192"/>
      <c r="Y988" s="192"/>
      <c r="Z988" s="192"/>
    </row>
    <row r="989" spans="1:26" ht="12.75" customHeight="1">
      <c r="A989" s="192"/>
      <c r="B989" s="192"/>
      <c r="C989" s="192"/>
      <c r="D989" s="192"/>
      <c r="E989" s="192"/>
      <c r="F989" s="192"/>
      <c r="G989" s="192"/>
      <c r="H989" s="192"/>
      <c r="I989" s="192"/>
      <c r="J989" s="192"/>
      <c r="K989" s="192"/>
      <c r="L989" s="192"/>
      <c r="M989" s="192"/>
      <c r="N989" s="192"/>
      <c r="O989" s="192"/>
      <c r="P989" s="192"/>
      <c r="Q989" s="192"/>
      <c r="R989" s="192"/>
      <c r="S989" s="192"/>
      <c r="T989" s="192"/>
      <c r="U989" s="192"/>
      <c r="V989" s="192"/>
      <c r="W989" s="192"/>
      <c r="X989" s="192"/>
      <c r="Y989" s="192"/>
      <c r="Z989" s="192"/>
    </row>
    <row r="990" spans="1:26" ht="12.75" customHeight="1">
      <c r="A990" s="192"/>
      <c r="B990" s="192"/>
      <c r="C990" s="192"/>
      <c r="D990" s="192"/>
      <c r="E990" s="192"/>
      <c r="F990" s="192"/>
      <c r="G990" s="192"/>
      <c r="H990" s="192"/>
      <c r="I990" s="192"/>
      <c r="J990" s="192"/>
      <c r="K990" s="192"/>
      <c r="L990" s="192"/>
      <c r="M990" s="192"/>
      <c r="N990" s="192"/>
      <c r="O990" s="192"/>
      <c r="P990" s="192"/>
      <c r="Q990" s="192"/>
      <c r="R990" s="192"/>
      <c r="S990" s="192"/>
      <c r="T990" s="192"/>
      <c r="U990" s="192"/>
      <c r="V990" s="192"/>
      <c r="W990" s="192"/>
      <c r="X990" s="192"/>
      <c r="Y990" s="192"/>
      <c r="Z990" s="192"/>
    </row>
    <row r="991" spans="1:26" ht="12.75" customHeight="1">
      <c r="A991" s="192"/>
      <c r="B991" s="192"/>
      <c r="C991" s="192"/>
      <c r="D991" s="192"/>
      <c r="E991" s="192"/>
      <c r="F991" s="192"/>
      <c r="G991" s="192"/>
      <c r="H991" s="192"/>
      <c r="I991" s="192"/>
      <c r="J991" s="192"/>
      <c r="K991" s="192"/>
      <c r="L991" s="192"/>
      <c r="M991" s="192"/>
      <c r="N991" s="192"/>
      <c r="O991" s="192"/>
      <c r="P991" s="192"/>
      <c r="Q991" s="192"/>
      <c r="R991" s="192"/>
      <c r="S991" s="192"/>
      <c r="T991" s="192"/>
      <c r="U991" s="192"/>
      <c r="V991" s="192"/>
      <c r="W991" s="192"/>
      <c r="X991" s="192"/>
      <c r="Y991" s="192"/>
      <c r="Z991" s="192"/>
    </row>
    <row r="992" spans="1:26" ht="12.75" customHeight="1">
      <c r="A992" s="192"/>
      <c r="B992" s="192"/>
      <c r="C992" s="192"/>
      <c r="D992" s="192"/>
      <c r="E992" s="192"/>
      <c r="F992" s="192"/>
      <c r="G992" s="192"/>
      <c r="H992" s="192"/>
      <c r="I992" s="192"/>
      <c r="J992" s="192"/>
      <c r="K992" s="192"/>
      <c r="L992" s="192"/>
      <c r="M992" s="192"/>
      <c r="N992" s="192"/>
      <c r="O992" s="192"/>
      <c r="P992" s="192"/>
      <c r="Q992" s="192"/>
      <c r="R992" s="192"/>
      <c r="S992" s="192"/>
      <c r="T992" s="192"/>
      <c r="U992" s="192"/>
      <c r="V992" s="192"/>
      <c r="W992" s="192"/>
      <c r="X992" s="192"/>
      <c r="Y992" s="192"/>
      <c r="Z992" s="192"/>
    </row>
    <row r="993" spans="1:26" ht="12.75" customHeight="1">
      <c r="A993" s="192"/>
      <c r="B993" s="192"/>
      <c r="C993" s="192"/>
      <c r="D993" s="192"/>
      <c r="E993" s="192"/>
      <c r="F993" s="192"/>
      <c r="G993" s="192"/>
      <c r="H993" s="192"/>
      <c r="I993" s="192"/>
      <c r="J993" s="192"/>
      <c r="K993" s="192"/>
      <c r="L993" s="192"/>
      <c r="M993" s="192"/>
      <c r="N993" s="192"/>
      <c r="O993" s="192"/>
      <c r="P993" s="192"/>
      <c r="Q993" s="192"/>
      <c r="R993" s="192"/>
      <c r="S993" s="192"/>
      <c r="T993" s="192"/>
      <c r="U993" s="192"/>
      <c r="V993" s="192"/>
      <c r="W993" s="192"/>
      <c r="X993" s="192"/>
      <c r="Y993" s="192"/>
      <c r="Z993" s="192"/>
    </row>
    <row r="994" spans="1:26" ht="12.75" customHeight="1">
      <c r="A994" s="192"/>
      <c r="B994" s="192"/>
      <c r="C994" s="192"/>
      <c r="D994" s="192"/>
      <c r="E994" s="192"/>
      <c r="F994" s="192"/>
      <c r="G994" s="192"/>
      <c r="H994" s="192"/>
      <c r="I994" s="192"/>
      <c r="J994" s="192"/>
      <c r="K994" s="192"/>
      <c r="L994" s="192"/>
      <c r="M994" s="192"/>
      <c r="N994" s="192"/>
      <c r="O994" s="192"/>
      <c r="P994" s="192"/>
      <c r="Q994" s="192"/>
      <c r="R994" s="192"/>
      <c r="S994" s="192"/>
      <c r="T994" s="192"/>
      <c r="U994" s="192"/>
      <c r="V994" s="192"/>
      <c r="W994" s="192"/>
      <c r="X994" s="192"/>
      <c r="Y994" s="192"/>
      <c r="Z994" s="192"/>
    </row>
    <row r="995" spans="1:26" ht="12.75" customHeight="1">
      <c r="A995" s="192"/>
      <c r="B995" s="192"/>
      <c r="C995" s="192"/>
      <c r="D995" s="192"/>
      <c r="E995" s="192"/>
      <c r="F995" s="192"/>
      <c r="G995" s="192"/>
      <c r="H995" s="192"/>
      <c r="I995" s="192"/>
      <c r="J995" s="192"/>
      <c r="K995" s="192"/>
      <c r="L995" s="192"/>
      <c r="M995" s="192"/>
      <c r="N995" s="192"/>
      <c r="O995" s="192"/>
      <c r="P995" s="192"/>
      <c r="Q995" s="192"/>
      <c r="R995" s="192"/>
      <c r="S995" s="192"/>
      <c r="T995" s="192"/>
      <c r="U995" s="192"/>
      <c r="V995" s="192"/>
      <c r="W995" s="192"/>
      <c r="X995" s="192"/>
      <c r="Y995" s="192"/>
      <c r="Z995" s="192"/>
    </row>
    <row r="996" spans="1:26" ht="12.75" customHeight="1">
      <c r="A996" s="192"/>
      <c r="B996" s="192"/>
      <c r="C996" s="192"/>
      <c r="D996" s="192"/>
      <c r="E996" s="192"/>
      <c r="F996" s="192"/>
      <c r="G996" s="192"/>
      <c r="H996" s="192"/>
      <c r="I996" s="192"/>
      <c r="J996" s="192"/>
      <c r="K996" s="192"/>
      <c r="L996" s="192"/>
      <c r="M996" s="192"/>
      <c r="N996" s="192"/>
      <c r="O996" s="192"/>
      <c r="P996" s="192"/>
      <c r="Q996" s="192"/>
      <c r="R996" s="192"/>
      <c r="S996" s="192"/>
      <c r="T996" s="192"/>
      <c r="U996" s="192"/>
      <c r="V996" s="192"/>
      <c r="W996" s="192"/>
      <c r="X996" s="192"/>
      <c r="Y996" s="192"/>
      <c r="Z996" s="192"/>
    </row>
    <row r="997" spans="1:26" ht="12.75" customHeight="1">
      <c r="A997" s="192"/>
      <c r="B997" s="192"/>
      <c r="C997" s="192"/>
      <c r="D997" s="192"/>
      <c r="E997" s="192"/>
      <c r="F997" s="192"/>
      <c r="G997" s="192"/>
      <c r="H997" s="192"/>
      <c r="I997" s="192"/>
      <c r="J997" s="192"/>
      <c r="K997" s="192"/>
      <c r="L997" s="192"/>
      <c r="M997" s="192"/>
      <c r="N997" s="192"/>
      <c r="O997" s="192"/>
      <c r="P997" s="192"/>
      <c r="Q997" s="192"/>
      <c r="R997" s="192"/>
      <c r="S997" s="192"/>
      <c r="T997" s="192"/>
      <c r="U997" s="192"/>
      <c r="V997" s="192"/>
      <c r="W997" s="192"/>
      <c r="X997" s="192"/>
      <c r="Y997" s="192"/>
      <c r="Z997" s="192"/>
    </row>
    <row r="998" spans="1:26" ht="12.75" customHeight="1">
      <c r="A998" s="192"/>
      <c r="B998" s="192"/>
      <c r="C998" s="192"/>
      <c r="D998" s="192"/>
      <c r="E998" s="192"/>
      <c r="F998" s="192"/>
      <c r="G998" s="192"/>
      <c r="H998" s="192"/>
      <c r="I998" s="192"/>
      <c r="J998" s="192"/>
      <c r="K998" s="192"/>
      <c r="L998" s="192"/>
      <c r="M998" s="192"/>
      <c r="N998" s="192"/>
      <c r="O998" s="192"/>
      <c r="P998" s="192"/>
      <c r="Q998" s="192"/>
      <c r="R998" s="192"/>
      <c r="S998" s="192"/>
      <c r="T998" s="192"/>
      <c r="U998" s="192"/>
      <c r="V998" s="192"/>
      <c r="W998" s="192"/>
      <c r="X998" s="192"/>
      <c r="Y998" s="192"/>
      <c r="Z998" s="192"/>
    </row>
    <row r="999" spans="1:26" ht="12.75" customHeight="1">
      <c r="A999" s="192"/>
      <c r="B999" s="192"/>
      <c r="C999" s="192"/>
      <c r="D999" s="192"/>
      <c r="E999" s="192"/>
      <c r="F999" s="192"/>
      <c r="G999" s="192"/>
      <c r="H999" s="192"/>
      <c r="I999" s="192"/>
      <c r="J999" s="192"/>
      <c r="K999" s="192"/>
      <c r="L999" s="192"/>
      <c r="M999" s="192"/>
      <c r="N999" s="192"/>
      <c r="O999" s="192"/>
      <c r="P999" s="192"/>
      <c r="Q999" s="192"/>
      <c r="R999" s="192"/>
      <c r="S999" s="192"/>
      <c r="T999" s="192"/>
      <c r="U999" s="192"/>
      <c r="V999" s="192"/>
      <c r="W999" s="192"/>
      <c r="X999" s="192"/>
      <c r="Y999" s="192"/>
      <c r="Z999" s="192"/>
    </row>
    <row r="1000" spans="1:26" ht="12.75" customHeight="1">
      <c r="A1000" s="192"/>
      <c r="B1000" s="192"/>
      <c r="C1000" s="192"/>
      <c r="D1000" s="192"/>
      <c r="E1000" s="192"/>
      <c r="F1000" s="192"/>
      <c r="G1000" s="192"/>
      <c r="H1000" s="192"/>
      <c r="I1000" s="192"/>
      <c r="J1000" s="192"/>
      <c r="K1000" s="192"/>
      <c r="L1000" s="192"/>
      <c r="M1000" s="192"/>
      <c r="N1000" s="192"/>
      <c r="O1000" s="192"/>
      <c r="P1000" s="192"/>
      <c r="Q1000" s="192"/>
      <c r="R1000" s="192"/>
      <c r="S1000" s="192"/>
      <c r="T1000" s="192"/>
      <c r="U1000" s="192"/>
      <c r="V1000" s="192"/>
      <c r="W1000" s="192"/>
      <c r="X1000" s="192"/>
      <c r="Y1000" s="192"/>
      <c r="Z1000" s="19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BJ32"/>
  <sheetViews>
    <sheetView tabSelected="1" view="pageBreakPreview" topLeftCell="A26" zoomScale="30" zoomScaleNormal="100" zoomScaleSheetLayoutView="30" workbookViewId="0">
      <selection activeCell="O28" sqref="O28:O30"/>
    </sheetView>
  </sheetViews>
  <sheetFormatPr baseColWidth="10" defaultColWidth="12.625" defaultRowHeight="15" customHeight="1"/>
  <cols>
    <col min="1" max="1" width="8.875" customWidth="1"/>
    <col min="2" max="3" width="25.125" customWidth="1"/>
    <col min="4" max="4" width="15.375" customWidth="1"/>
    <col min="5" max="5" width="22.625" customWidth="1"/>
    <col min="6" max="6" width="28.375" customWidth="1"/>
    <col min="7" max="10" width="10.125" customWidth="1"/>
    <col min="11" max="11" width="16.625" customWidth="1"/>
    <col min="12" max="12" width="15.625" customWidth="1"/>
    <col min="13" max="13" width="14.5" customWidth="1"/>
    <col min="14" max="14" width="5.5" customWidth="1"/>
    <col min="15" max="15" width="27.875" customWidth="1"/>
    <col min="16" max="16" width="26.75" hidden="1" customWidth="1"/>
    <col min="17" max="17" width="15.375" customWidth="1"/>
    <col min="18" max="18" width="5.5" customWidth="1"/>
    <col min="19" max="19" width="14" customWidth="1"/>
    <col min="20" max="20" width="5.125" customWidth="1"/>
    <col min="21" max="21" width="27.125" customWidth="1"/>
    <col min="22" max="22" width="13.25" customWidth="1"/>
    <col min="23" max="23" width="6" customWidth="1"/>
    <col min="24" max="24" width="4.375" customWidth="1"/>
    <col min="25" max="25" width="4.875" customWidth="1"/>
    <col min="26" max="26" width="6.25" customWidth="1"/>
    <col min="27" max="27" width="5.875" customWidth="1"/>
    <col min="28" max="28" width="6.625" customWidth="1"/>
    <col min="29" max="29" width="33.5" customWidth="1"/>
    <col min="30" max="30" width="7.625" customWidth="1"/>
    <col min="31" max="31" width="9.125" customWidth="1"/>
    <col min="32" max="32" width="8.125" customWidth="1"/>
    <col min="33" max="33" width="8" customWidth="1"/>
    <col min="34" max="34" width="8.625" customWidth="1"/>
    <col min="35" max="35" width="6.375" customWidth="1"/>
    <col min="36" max="37" width="20.125" customWidth="1"/>
    <col min="38" max="38" width="16.5" customWidth="1"/>
    <col min="39" max="39" width="16.875" customWidth="1"/>
    <col min="40" max="40" width="13" hidden="1" customWidth="1"/>
    <col min="41" max="41" width="16.25" hidden="1" customWidth="1"/>
    <col min="42" max="42" width="18.375" hidden="1" customWidth="1"/>
    <col min="43" max="62" width="10" customWidth="1"/>
  </cols>
  <sheetData>
    <row r="1" spans="1:62" ht="28.5" customHeight="1">
      <c r="A1" s="248"/>
      <c r="B1" s="249"/>
      <c r="C1" s="249"/>
      <c r="D1" s="249"/>
      <c r="E1" s="249"/>
      <c r="F1" s="249"/>
      <c r="G1" s="250"/>
      <c r="H1" s="255" t="s">
        <v>348</v>
      </c>
      <c r="I1" s="231"/>
      <c r="J1" s="231"/>
      <c r="K1" s="231"/>
      <c r="L1" s="231"/>
      <c r="M1" s="231"/>
      <c r="N1" s="231"/>
      <c r="O1" s="231"/>
      <c r="P1" s="231"/>
      <c r="Q1" s="231"/>
      <c r="R1" s="231"/>
      <c r="S1" s="231"/>
      <c r="T1" s="231"/>
      <c r="U1" s="231"/>
      <c r="V1" s="231"/>
      <c r="W1" s="231"/>
      <c r="X1" s="231"/>
      <c r="Y1" s="231"/>
      <c r="Z1" s="231"/>
      <c r="AA1" s="231"/>
      <c r="AB1" s="231"/>
      <c r="AC1" s="231"/>
      <c r="AD1" s="232"/>
      <c r="AE1" s="256" t="s">
        <v>61</v>
      </c>
      <c r="AF1" s="231"/>
      <c r="AG1" s="231"/>
      <c r="AH1" s="231"/>
      <c r="AI1" s="231"/>
      <c r="AJ1" s="231"/>
      <c r="AK1" s="231"/>
      <c r="AL1" s="231"/>
      <c r="AM1" s="231"/>
      <c r="AN1" s="232"/>
      <c r="AO1" s="18"/>
      <c r="AP1" s="18"/>
      <c r="AQ1" s="19"/>
      <c r="AR1" s="19"/>
      <c r="AS1" s="19"/>
      <c r="AT1" s="19"/>
      <c r="AU1" s="19"/>
      <c r="AV1" s="19"/>
      <c r="AW1" s="19"/>
      <c r="AX1" s="19"/>
      <c r="AY1" s="19"/>
      <c r="AZ1" s="19"/>
      <c r="BA1" s="19"/>
      <c r="BB1" s="19"/>
      <c r="BC1" s="19"/>
      <c r="BD1" s="19"/>
      <c r="BE1" s="19"/>
      <c r="BF1" s="19"/>
      <c r="BG1" s="19"/>
      <c r="BH1" s="19"/>
      <c r="BI1" s="19"/>
      <c r="BJ1" s="19"/>
    </row>
    <row r="2" spans="1:62" ht="16.5" customHeight="1">
      <c r="A2" s="251"/>
      <c r="B2" s="198"/>
      <c r="C2" s="198"/>
      <c r="D2" s="198"/>
      <c r="E2" s="198"/>
      <c r="F2" s="198"/>
      <c r="G2" s="252"/>
      <c r="H2" s="257" t="s">
        <v>62</v>
      </c>
      <c r="I2" s="249"/>
      <c r="J2" s="249"/>
      <c r="K2" s="249"/>
      <c r="L2" s="249"/>
      <c r="M2" s="249"/>
      <c r="N2" s="249"/>
      <c r="O2" s="249"/>
      <c r="P2" s="249"/>
      <c r="Q2" s="249"/>
      <c r="R2" s="249"/>
      <c r="S2" s="249"/>
      <c r="T2" s="249"/>
      <c r="U2" s="249"/>
      <c r="V2" s="249"/>
      <c r="W2" s="249"/>
      <c r="X2" s="249"/>
      <c r="Y2" s="249"/>
      <c r="Z2" s="249"/>
      <c r="AA2" s="249"/>
      <c r="AB2" s="249"/>
      <c r="AC2" s="249"/>
      <c r="AD2" s="250"/>
      <c r="AE2" s="258" t="s">
        <v>63</v>
      </c>
      <c r="AF2" s="249"/>
      <c r="AG2" s="249"/>
      <c r="AH2" s="249"/>
      <c r="AI2" s="249"/>
      <c r="AJ2" s="249"/>
      <c r="AK2" s="249"/>
      <c r="AL2" s="249"/>
      <c r="AM2" s="249"/>
      <c r="AN2" s="250"/>
      <c r="AO2" s="18"/>
      <c r="AP2" s="18"/>
      <c r="AQ2" s="19"/>
      <c r="AR2" s="19"/>
      <c r="AS2" s="19"/>
      <c r="AT2" s="19"/>
      <c r="AU2" s="19"/>
      <c r="AV2" s="19"/>
      <c r="AW2" s="19"/>
      <c r="AX2" s="19"/>
      <c r="AY2" s="19"/>
      <c r="AZ2" s="19"/>
      <c r="BA2" s="19"/>
      <c r="BB2" s="19"/>
      <c r="BC2" s="19"/>
      <c r="BD2" s="19"/>
      <c r="BE2" s="19"/>
      <c r="BF2" s="19"/>
      <c r="BG2" s="19"/>
      <c r="BH2" s="19"/>
      <c r="BI2" s="19"/>
      <c r="BJ2" s="19"/>
    </row>
    <row r="3" spans="1:62" ht="16.5" customHeight="1">
      <c r="A3" s="251"/>
      <c r="B3" s="198"/>
      <c r="C3" s="198"/>
      <c r="D3" s="198"/>
      <c r="E3" s="198"/>
      <c r="F3" s="198"/>
      <c r="G3" s="252"/>
      <c r="H3" s="253"/>
      <c r="I3" s="201"/>
      <c r="J3" s="201"/>
      <c r="K3" s="201"/>
      <c r="L3" s="201"/>
      <c r="M3" s="201"/>
      <c r="N3" s="201"/>
      <c r="O3" s="201"/>
      <c r="P3" s="201"/>
      <c r="Q3" s="201"/>
      <c r="R3" s="201"/>
      <c r="S3" s="201"/>
      <c r="T3" s="201"/>
      <c r="U3" s="201"/>
      <c r="V3" s="201"/>
      <c r="W3" s="201"/>
      <c r="X3" s="201"/>
      <c r="Y3" s="201"/>
      <c r="Z3" s="201"/>
      <c r="AA3" s="201"/>
      <c r="AB3" s="201"/>
      <c r="AC3" s="201"/>
      <c r="AD3" s="254"/>
      <c r="AE3" s="253"/>
      <c r="AF3" s="201"/>
      <c r="AG3" s="201"/>
      <c r="AH3" s="201"/>
      <c r="AI3" s="201"/>
      <c r="AJ3" s="201"/>
      <c r="AK3" s="201"/>
      <c r="AL3" s="201"/>
      <c r="AM3" s="201"/>
      <c r="AN3" s="254"/>
      <c r="AO3" s="18"/>
      <c r="AP3" s="18"/>
      <c r="AQ3" s="19"/>
      <c r="AR3" s="19"/>
      <c r="AS3" s="19"/>
      <c r="AT3" s="19"/>
      <c r="AU3" s="19"/>
      <c r="AV3" s="19"/>
      <c r="AW3" s="19"/>
      <c r="AX3" s="19"/>
      <c r="AY3" s="19"/>
      <c r="AZ3" s="19"/>
      <c r="BA3" s="19"/>
      <c r="BB3" s="19"/>
      <c r="BC3" s="19"/>
      <c r="BD3" s="19"/>
      <c r="BE3" s="19"/>
      <c r="BF3" s="19"/>
      <c r="BG3" s="19"/>
      <c r="BH3" s="19"/>
      <c r="BI3" s="19"/>
      <c r="BJ3" s="19"/>
    </row>
    <row r="4" spans="1:62" ht="31.5" customHeight="1">
      <c r="A4" s="253"/>
      <c r="B4" s="201"/>
      <c r="C4" s="201"/>
      <c r="D4" s="201"/>
      <c r="E4" s="201"/>
      <c r="F4" s="201"/>
      <c r="G4" s="254"/>
      <c r="H4" s="255" t="s">
        <v>64</v>
      </c>
      <c r="I4" s="231"/>
      <c r="J4" s="231"/>
      <c r="K4" s="231"/>
      <c r="L4" s="231"/>
      <c r="M4" s="231"/>
      <c r="N4" s="231"/>
      <c r="O4" s="231"/>
      <c r="P4" s="231"/>
      <c r="Q4" s="231"/>
      <c r="R4" s="231"/>
      <c r="S4" s="231"/>
      <c r="T4" s="231"/>
      <c r="U4" s="231"/>
      <c r="V4" s="231"/>
      <c r="W4" s="231"/>
      <c r="X4" s="231"/>
      <c r="Y4" s="231"/>
      <c r="Z4" s="231"/>
      <c r="AA4" s="231"/>
      <c r="AB4" s="231"/>
      <c r="AC4" s="231"/>
      <c r="AD4" s="232"/>
      <c r="AE4" s="256" t="s">
        <v>65</v>
      </c>
      <c r="AF4" s="231"/>
      <c r="AG4" s="231"/>
      <c r="AH4" s="231"/>
      <c r="AI4" s="231"/>
      <c r="AJ4" s="231"/>
      <c r="AK4" s="231"/>
      <c r="AL4" s="231"/>
      <c r="AM4" s="231"/>
      <c r="AN4" s="232"/>
      <c r="AO4" s="20"/>
      <c r="AP4" s="21"/>
      <c r="AQ4" s="22"/>
      <c r="AR4" s="23"/>
      <c r="AS4" s="23"/>
      <c r="AT4" s="23"/>
      <c r="AU4" s="23"/>
      <c r="AV4" s="23"/>
      <c r="AW4" s="23"/>
      <c r="AX4" s="23"/>
      <c r="AY4" s="23"/>
      <c r="AZ4" s="23"/>
      <c r="BA4" s="23"/>
      <c r="BB4" s="23"/>
      <c r="BC4" s="23"/>
      <c r="BD4" s="23"/>
      <c r="BE4" s="23"/>
      <c r="BF4" s="23"/>
      <c r="BG4" s="23"/>
      <c r="BH4" s="23"/>
      <c r="BI4" s="23"/>
      <c r="BJ4" s="23"/>
    </row>
    <row r="5" spans="1:62" ht="24" customHeight="1">
      <c r="A5" s="24"/>
      <c r="B5" s="24"/>
      <c r="C5" s="24"/>
      <c r="D5" s="24"/>
      <c r="E5" s="24"/>
      <c r="F5" s="25"/>
      <c r="G5" s="25"/>
      <c r="H5" s="25"/>
      <c r="I5" s="25"/>
      <c r="J5" s="25"/>
      <c r="K5" s="25"/>
      <c r="L5" s="25"/>
      <c r="M5" s="25"/>
      <c r="N5" s="25"/>
      <c r="O5" s="26"/>
      <c r="P5" s="25"/>
      <c r="Q5" s="25"/>
      <c r="R5" s="25"/>
      <c r="S5" s="25"/>
      <c r="T5" s="25"/>
      <c r="U5" s="25"/>
      <c r="V5" s="25"/>
      <c r="W5" s="25"/>
      <c r="X5" s="25"/>
      <c r="Y5" s="25"/>
      <c r="Z5" s="25"/>
      <c r="AA5" s="25"/>
      <c r="AB5" s="25"/>
      <c r="AC5" s="25"/>
      <c r="AD5" s="25"/>
      <c r="AE5" s="25"/>
      <c r="AF5" s="25"/>
      <c r="AG5" s="25"/>
      <c r="AH5" s="25"/>
      <c r="AI5" s="25"/>
      <c r="AJ5" s="25"/>
      <c r="AK5" s="25"/>
      <c r="AL5" s="25"/>
      <c r="AM5" s="25"/>
      <c r="AN5" s="25"/>
      <c r="AO5" s="27"/>
      <c r="AP5" s="28"/>
      <c r="AQ5" s="22"/>
      <c r="AR5" s="23"/>
      <c r="AS5" s="23"/>
      <c r="AT5" s="23"/>
      <c r="AU5" s="23"/>
      <c r="AV5" s="23"/>
      <c r="AW5" s="23"/>
      <c r="AX5" s="23"/>
      <c r="AY5" s="23"/>
      <c r="AZ5" s="23"/>
      <c r="BA5" s="23"/>
      <c r="BB5" s="23"/>
      <c r="BC5" s="23"/>
      <c r="BD5" s="23"/>
      <c r="BE5" s="23"/>
      <c r="BF5" s="23"/>
      <c r="BG5" s="23"/>
      <c r="BH5" s="23"/>
      <c r="BI5" s="23"/>
      <c r="BJ5" s="23"/>
    </row>
    <row r="6" spans="1:62" ht="24" customHeight="1">
      <c r="A6" s="259" t="s">
        <v>66</v>
      </c>
      <c r="B6" s="231"/>
      <c r="C6" s="231"/>
      <c r="D6" s="368" t="s">
        <v>67</v>
      </c>
      <c r="E6" s="369"/>
      <c r="F6" s="369"/>
      <c r="G6" s="370" t="s">
        <v>68</v>
      </c>
      <c r="H6" s="25"/>
      <c r="I6" s="25"/>
      <c r="J6" s="25"/>
      <c r="K6" s="25"/>
      <c r="L6" s="25"/>
      <c r="M6" s="25"/>
      <c r="N6" s="25"/>
      <c r="O6" s="26"/>
      <c r="P6" s="25"/>
      <c r="Q6" s="25"/>
      <c r="R6" s="25"/>
      <c r="S6" s="25"/>
      <c r="T6" s="25"/>
      <c r="U6" s="25"/>
      <c r="V6" s="25"/>
      <c r="W6" s="25"/>
      <c r="X6" s="25"/>
      <c r="Y6" s="25"/>
      <c r="Z6" s="25"/>
      <c r="AA6" s="25"/>
      <c r="AB6" s="25"/>
      <c r="AC6" s="25"/>
      <c r="AD6" s="25"/>
      <c r="AE6" s="25"/>
      <c r="AF6" s="25"/>
      <c r="AG6" s="25"/>
      <c r="AH6" s="25"/>
      <c r="AI6" s="25"/>
      <c r="AJ6" s="25"/>
      <c r="AK6" s="25"/>
      <c r="AL6" s="25"/>
      <c r="AM6" s="25"/>
      <c r="AN6" s="29"/>
      <c r="AO6" s="18"/>
      <c r="AP6" s="18"/>
      <c r="AQ6" s="22"/>
      <c r="AR6" s="23"/>
      <c r="AS6" s="23"/>
      <c r="AT6" s="23"/>
      <c r="AU6" s="23"/>
      <c r="AV6" s="23"/>
      <c r="AW6" s="23"/>
      <c r="AX6" s="23"/>
      <c r="AY6" s="23"/>
      <c r="AZ6" s="23"/>
      <c r="BA6" s="23"/>
      <c r="BB6" s="23"/>
      <c r="BC6" s="23"/>
      <c r="BD6" s="23"/>
      <c r="BE6" s="23"/>
      <c r="BF6" s="23"/>
      <c r="BG6" s="23"/>
      <c r="BH6" s="23"/>
      <c r="BI6" s="23"/>
      <c r="BJ6" s="23"/>
    </row>
    <row r="7" spans="1:62" ht="24" customHeight="1">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22"/>
      <c r="AR7" s="23"/>
      <c r="AS7" s="23"/>
      <c r="AT7" s="23"/>
      <c r="AU7" s="23"/>
      <c r="AV7" s="23"/>
      <c r="AW7" s="23"/>
      <c r="AX7" s="23"/>
      <c r="AY7" s="23"/>
      <c r="AZ7" s="23"/>
      <c r="BA7" s="23"/>
      <c r="BB7" s="23"/>
      <c r="BC7" s="23"/>
      <c r="BD7" s="23"/>
      <c r="BE7" s="23"/>
      <c r="BF7" s="23"/>
      <c r="BG7" s="23"/>
      <c r="BH7" s="23"/>
      <c r="BI7" s="23"/>
      <c r="BJ7" s="23"/>
    </row>
    <row r="8" spans="1:62" ht="13.5" customHeight="1">
      <c r="A8" s="30"/>
      <c r="B8" s="31"/>
      <c r="C8" s="31"/>
      <c r="D8" s="32"/>
      <c r="E8" s="32"/>
      <c r="F8" s="33"/>
      <c r="G8" s="33"/>
      <c r="H8" s="33"/>
      <c r="I8" s="33"/>
      <c r="J8" s="33"/>
      <c r="K8" s="34"/>
      <c r="L8" s="33"/>
      <c r="M8" s="33"/>
      <c r="N8" s="35"/>
      <c r="O8" s="33"/>
      <c r="P8" s="36"/>
      <c r="Q8" s="36"/>
      <c r="R8" s="36"/>
      <c r="S8" s="33"/>
      <c r="T8" s="33"/>
      <c r="U8" s="33"/>
      <c r="V8" s="33"/>
      <c r="W8" s="33"/>
      <c r="X8" s="33"/>
      <c r="Y8" s="33"/>
      <c r="Z8" s="33"/>
      <c r="AA8" s="33"/>
      <c r="AB8" s="33"/>
      <c r="AC8" s="33"/>
      <c r="AD8" s="33"/>
      <c r="AE8" s="33"/>
      <c r="AF8" s="33"/>
      <c r="AG8" s="37"/>
      <c r="AH8" s="33"/>
      <c r="AI8" s="36"/>
      <c r="AJ8" s="36"/>
      <c r="AK8" s="36"/>
      <c r="AL8" s="36"/>
      <c r="AM8" s="36"/>
      <c r="AN8" s="36"/>
      <c r="AO8" s="36"/>
      <c r="AP8" s="36"/>
      <c r="AQ8" s="23"/>
      <c r="AR8" s="23"/>
      <c r="AS8" s="23"/>
      <c r="AT8" s="23"/>
      <c r="AU8" s="23"/>
      <c r="AV8" s="23"/>
      <c r="AW8" s="23"/>
      <c r="AX8" s="23"/>
      <c r="AY8" s="23"/>
      <c r="AZ8" s="23"/>
      <c r="BA8" s="23"/>
      <c r="BB8" s="23"/>
      <c r="BC8" s="23"/>
      <c r="BD8" s="23"/>
      <c r="BE8" s="23"/>
      <c r="BF8" s="23"/>
      <c r="BG8" s="23"/>
      <c r="BH8" s="23"/>
      <c r="BI8" s="23"/>
      <c r="BJ8" s="23"/>
    </row>
    <row r="9" spans="1:62" ht="26.25">
      <c r="A9" s="38"/>
      <c r="B9" s="39"/>
      <c r="C9" s="260" t="s">
        <v>69</v>
      </c>
      <c r="D9" s="231"/>
      <c r="E9" s="231"/>
      <c r="F9" s="231"/>
      <c r="G9" s="231"/>
      <c r="H9" s="231"/>
      <c r="I9" s="231"/>
      <c r="J9" s="231"/>
      <c r="K9" s="231"/>
      <c r="L9" s="231"/>
      <c r="M9" s="231"/>
      <c r="N9" s="231"/>
      <c r="O9" s="232"/>
      <c r="S9" s="260" t="s">
        <v>70</v>
      </c>
      <c r="T9" s="231"/>
      <c r="U9" s="231"/>
      <c r="V9" s="231"/>
      <c r="W9" s="231"/>
      <c r="X9" s="231"/>
      <c r="Y9" s="231"/>
      <c r="Z9" s="231"/>
      <c r="AA9" s="231"/>
      <c r="AB9" s="231"/>
      <c r="AC9" s="231"/>
      <c r="AD9" s="231"/>
      <c r="AE9" s="231"/>
      <c r="AF9" s="231"/>
      <c r="AG9" s="231"/>
      <c r="AH9" s="232"/>
      <c r="AI9" s="40"/>
      <c r="AJ9" s="41"/>
      <c r="AK9" s="41"/>
      <c r="AL9" s="41"/>
      <c r="AM9" s="41"/>
      <c r="AN9" s="41"/>
      <c r="AO9" s="41"/>
      <c r="AP9" s="41"/>
      <c r="AQ9" s="41"/>
      <c r="AR9" s="41"/>
      <c r="AS9" s="41"/>
      <c r="AT9" s="41"/>
      <c r="AU9" s="41"/>
      <c r="AV9" s="41"/>
      <c r="AW9" s="41"/>
      <c r="AX9" s="41"/>
      <c r="AY9" s="41"/>
      <c r="AZ9" s="41"/>
      <c r="BA9" s="41"/>
      <c r="BB9" s="41"/>
      <c r="BC9" s="41"/>
      <c r="BD9" s="41"/>
      <c r="BE9" s="41"/>
      <c r="BF9" s="41"/>
      <c r="BG9" s="41"/>
      <c r="BH9" s="23"/>
      <c r="BI9" s="23"/>
      <c r="BJ9" s="23"/>
    </row>
    <row r="10" spans="1:62" ht="142.5" customHeight="1">
      <c r="A10" s="42"/>
      <c r="B10" s="43"/>
      <c r="C10" s="264" t="s">
        <v>71</v>
      </c>
      <c r="D10" s="232"/>
      <c r="E10" s="261" t="s">
        <v>350</v>
      </c>
      <c r="F10" s="231"/>
      <c r="G10" s="231"/>
      <c r="H10" s="231"/>
      <c r="I10" s="231"/>
      <c r="J10" s="231"/>
      <c r="K10" s="231"/>
      <c r="L10" s="231"/>
      <c r="M10" s="231"/>
      <c r="N10" s="231"/>
      <c r="O10" s="232"/>
      <c r="S10" s="262" t="s">
        <v>72</v>
      </c>
      <c r="T10" s="231"/>
      <c r="U10" s="232"/>
      <c r="V10" s="263" t="s">
        <v>73</v>
      </c>
      <c r="W10" s="231"/>
      <c r="X10" s="231"/>
      <c r="Y10" s="231"/>
      <c r="Z10" s="231"/>
      <c r="AA10" s="231"/>
      <c r="AB10" s="231"/>
      <c r="AC10" s="231"/>
      <c r="AD10" s="231"/>
      <c r="AE10" s="231"/>
      <c r="AF10" s="231"/>
      <c r="AG10" s="231"/>
      <c r="AH10" s="232"/>
      <c r="AI10" s="44"/>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23"/>
      <c r="BI10" s="23"/>
      <c r="BJ10" s="23"/>
    </row>
    <row r="11" spans="1:62" ht="75" customHeight="1">
      <c r="A11" s="42"/>
      <c r="B11" s="43"/>
      <c r="C11" s="264" t="s">
        <v>74</v>
      </c>
      <c r="D11" s="232"/>
      <c r="E11" s="263" t="s">
        <v>75</v>
      </c>
      <c r="F11" s="231"/>
      <c r="G11" s="231"/>
      <c r="H11" s="231"/>
      <c r="I11" s="231"/>
      <c r="J11" s="231"/>
      <c r="K11" s="231"/>
      <c r="L11" s="231"/>
      <c r="M11" s="231"/>
      <c r="N11" s="231"/>
      <c r="O11" s="232"/>
      <c r="S11" s="262" t="s">
        <v>76</v>
      </c>
      <c r="T11" s="231"/>
      <c r="U11" s="232"/>
      <c r="V11" s="263" t="s">
        <v>77</v>
      </c>
      <c r="W11" s="231"/>
      <c r="X11" s="231"/>
      <c r="Y11" s="231"/>
      <c r="Z11" s="231"/>
      <c r="AA11" s="231"/>
      <c r="AB11" s="231"/>
      <c r="AC11" s="231"/>
      <c r="AD11" s="231"/>
      <c r="AE11" s="231"/>
      <c r="AF11" s="231"/>
      <c r="AG11" s="231"/>
      <c r="AH11" s="232"/>
      <c r="AI11" s="44"/>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23"/>
      <c r="BI11" s="23"/>
      <c r="BJ11" s="23"/>
    </row>
    <row r="12" spans="1:62" ht="68.25" customHeight="1">
      <c r="A12" s="42"/>
      <c r="B12" s="43"/>
      <c r="C12" s="264" t="s">
        <v>78</v>
      </c>
      <c r="D12" s="232"/>
      <c r="E12" s="263" t="s">
        <v>79</v>
      </c>
      <c r="F12" s="231"/>
      <c r="G12" s="231"/>
      <c r="H12" s="231"/>
      <c r="I12" s="231"/>
      <c r="J12" s="231"/>
      <c r="K12" s="231"/>
      <c r="L12" s="231"/>
      <c r="M12" s="231"/>
      <c r="N12" s="231"/>
      <c r="O12" s="232"/>
      <c r="S12" s="262" t="s">
        <v>80</v>
      </c>
      <c r="T12" s="231"/>
      <c r="U12" s="232"/>
      <c r="V12" s="263" t="s">
        <v>351</v>
      </c>
      <c r="W12" s="231"/>
      <c r="X12" s="231"/>
      <c r="Y12" s="231"/>
      <c r="Z12" s="231"/>
      <c r="AA12" s="231"/>
      <c r="AB12" s="231"/>
      <c r="AC12" s="231"/>
      <c r="AD12" s="231"/>
      <c r="AE12" s="231"/>
      <c r="AF12" s="231"/>
      <c r="AG12" s="231"/>
      <c r="AH12" s="232"/>
      <c r="AI12" s="44"/>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23"/>
      <c r="BI12" s="23"/>
      <c r="BJ12" s="23"/>
    </row>
    <row r="13" spans="1:62" ht="66.75" customHeight="1">
      <c r="A13" s="42"/>
      <c r="B13" s="43"/>
      <c r="C13" s="264" t="s">
        <v>81</v>
      </c>
      <c r="D13" s="232"/>
      <c r="E13" s="261" t="s">
        <v>82</v>
      </c>
      <c r="F13" s="231"/>
      <c r="G13" s="231"/>
      <c r="H13" s="231"/>
      <c r="I13" s="231"/>
      <c r="J13" s="231"/>
      <c r="K13" s="231"/>
      <c r="L13" s="231"/>
      <c r="M13" s="231"/>
      <c r="N13" s="231"/>
      <c r="O13" s="232"/>
      <c r="S13" s="262" t="s">
        <v>83</v>
      </c>
      <c r="T13" s="231"/>
      <c r="U13" s="232"/>
      <c r="V13" s="263" t="s">
        <v>84</v>
      </c>
      <c r="W13" s="231"/>
      <c r="X13" s="231"/>
      <c r="Y13" s="231"/>
      <c r="Z13" s="231"/>
      <c r="AA13" s="231"/>
      <c r="AB13" s="231"/>
      <c r="AC13" s="231"/>
      <c r="AD13" s="231"/>
      <c r="AE13" s="231"/>
      <c r="AF13" s="231"/>
      <c r="AG13" s="231"/>
      <c r="AH13" s="232"/>
      <c r="AI13" s="44"/>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23"/>
      <c r="BI13" s="23"/>
      <c r="BJ13" s="23"/>
    </row>
    <row r="14" spans="1:62" ht="42" customHeight="1">
      <c r="A14" s="46"/>
      <c r="B14" s="43"/>
      <c r="C14" s="264" t="s">
        <v>85</v>
      </c>
      <c r="D14" s="232"/>
      <c r="E14" s="265" t="s">
        <v>86</v>
      </c>
      <c r="F14" s="231"/>
      <c r="G14" s="231"/>
      <c r="H14" s="231"/>
      <c r="I14" s="231"/>
      <c r="J14" s="231"/>
      <c r="K14" s="231"/>
      <c r="L14" s="231"/>
      <c r="M14" s="231"/>
      <c r="N14" s="231"/>
      <c r="O14" s="232"/>
      <c r="S14" s="262" t="s">
        <v>87</v>
      </c>
      <c r="T14" s="231"/>
      <c r="U14" s="232"/>
      <c r="V14" s="266" t="s">
        <v>88</v>
      </c>
      <c r="W14" s="231"/>
      <c r="X14" s="231"/>
      <c r="Y14" s="231"/>
      <c r="Z14" s="231"/>
      <c r="AA14" s="231"/>
      <c r="AB14" s="231"/>
      <c r="AC14" s="231"/>
      <c r="AD14" s="231"/>
      <c r="AE14" s="231"/>
      <c r="AF14" s="231"/>
      <c r="AG14" s="231"/>
      <c r="AH14" s="232"/>
      <c r="AI14" s="44"/>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23"/>
      <c r="BI14" s="23"/>
      <c r="BJ14" s="23"/>
    </row>
    <row r="15" spans="1:62" ht="45.75" customHeight="1">
      <c r="A15" s="46"/>
      <c r="B15" s="43"/>
      <c r="C15" s="264" t="s">
        <v>89</v>
      </c>
      <c r="D15" s="232"/>
      <c r="E15" s="261" t="s">
        <v>90</v>
      </c>
      <c r="F15" s="231"/>
      <c r="G15" s="231"/>
      <c r="H15" s="231"/>
      <c r="I15" s="231"/>
      <c r="J15" s="231"/>
      <c r="K15" s="231"/>
      <c r="L15" s="231"/>
      <c r="M15" s="231"/>
      <c r="N15" s="231"/>
      <c r="O15" s="232"/>
      <c r="S15" s="262" t="s">
        <v>91</v>
      </c>
      <c r="T15" s="231"/>
      <c r="U15" s="232"/>
      <c r="V15" s="266" t="s">
        <v>92</v>
      </c>
      <c r="W15" s="231"/>
      <c r="X15" s="231"/>
      <c r="Y15" s="231"/>
      <c r="Z15" s="231"/>
      <c r="AA15" s="231"/>
      <c r="AB15" s="231"/>
      <c r="AC15" s="231"/>
      <c r="AD15" s="231"/>
      <c r="AE15" s="231"/>
      <c r="AF15" s="231"/>
      <c r="AG15" s="231"/>
      <c r="AH15" s="232"/>
      <c r="AI15" s="44"/>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23"/>
      <c r="BI15" s="23"/>
      <c r="BJ15" s="23"/>
    </row>
    <row r="16" spans="1:62" ht="26.25" customHeight="1">
      <c r="A16" s="47"/>
      <c r="B16" s="48"/>
      <c r="C16" s="48"/>
      <c r="D16" s="49"/>
      <c r="E16" s="49"/>
      <c r="F16" s="49"/>
      <c r="G16" s="49"/>
      <c r="H16" s="49"/>
      <c r="I16" s="49"/>
      <c r="J16" s="49"/>
      <c r="K16" s="49"/>
      <c r="L16" s="49"/>
      <c r="M16" s="49"/>
      <c r="N16" s="50"/>
      <c r="O16" s="49"/>
      <c r="P16" s="49"/>
      <c r="Q16" s="49"/>
      <c r="R16" s="49"/>
      <c r="S16" s="51"/>
      <c r="T16" s="51"/>
      <c r="U16" s="51"/>
      <c r="V16" s="51"/>
      <c r="W16" s="51"/>
      <c r="X16" s="52"/>
      <c r="Y16" s="52"/>
      <c r="Z16" s="52"/>
      <c r="AA16" s="52"/>
      <c r="AB16" s="52"/>
      <c r="AC16" s="53"/>
      <c r="AD16" s="52"/>
      <c r="AE16" s="52"/>
      <c r="AF16" s="52"/>
      <c r="AG16" s="52"/>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23"/>
      <c r="BI16" s="23"/>
      <c r="BJ16" s="23"/>
    </row>
    <row r="17" spans="1:62" ht="26.25" customHeight="1">
      <c r="A17" s="55"/>
      <c r="B17" s="56"/>
      <c r="C17" s="56"/>
      <c r="D17" s="57"/>
      <c r="E17" s="57"/>
      <c r="F17" s="57"/>
      <c r="G17" s="57"/>
      <c r="H17" s="57"/>
      <c r="I17" s="57"/>
      <c r="J17" s="57"/>
      <c r="K17" s="57"/>
      <c r="L17" s="57"/>
      <c r="M17" s="57"/>
      <c r="N17" s="58"/>
      <c r="O17" s="57"/>
      <c r="P17" s="57"/>
      <c r="Q17" s="57"/>
      <c r="R17" s="57"/>
      <c r="S17" s="59"/>
      <c r="T17" s="60"/>
      <c r="U17" s="60"/>
      <c r="V17" s="60"/>
      <c r="W17" s="61"/>
      <c r="X17" s="61"/>
      <c r="Y17" s="61"/>
      <c r="Z17" s="61"/>
      <c r="AA17" s="61"/>
      <c r="AB17" s="61"/>
      <c r="AC17" s="23"/>
      <c r="AD17" s="61"/>
      <c r="AE17" s="61"/>
      <c r="AF17" s="61"/>
      <c r="AG17" s="61"/>
      <c r="AH17" s="61"/>
      <c r="AI17" s="61"/>
      <c r="AJ17" s="61"/>
      <c r="AK17" s="61"/>
      <c r="AL17" s="61"/>
      <c r="AM17" s="61"/>
      <c r="AN17" s="61"/>
      <c r="AO17" s="61"/>
      <c r="AP17" s="61"/>
      <c r="AQ17" s="61"/>
      <c r="AR17" s="61"/>
      <c r="AS17" s="61"/>
      <c r="AT17" s="61"/>
      <c r="AU17" s="61"/>
      <c r="AV17" s="23"/>
      <c r="AW17" s="23"/>
      <c r="AX17" s="23"/>
      <c r="AY17" s="23"/>
      <c r="AZ17" s="23"/>
      <c r="BA17" s="23"/>
      <c r="BB17" s="23"/>
      <c r="BC17" s="23"/>
      <c r="BD17" s="23"/>
      <c r="BE17" s="23"/>
      <c r="BF17" s="23"/>
      <c r="BG17" s="23"/>
      <c r="BH17" s="23"/>
      <c r="BI17" s="23"/>
      <c r="BJ17" s="23"/>
    </row>
    <row r="18" spans="1:62" ht="26.25" customHeight="1">
      <c r="A18" s="262" t="s">
        <v>93</v>
      </c>
      <c r="B18" s="231"/>
      <c r="C18" s="231"/>
      <c r="D18" s="231"/>
      <c r="E18" s="231"/>
      <c r="F18" s="231"/>
      <c r="G18" s="231"/>
      <c r="H18" s="231"/>
      <c r="I18" s="231"/>
      <c r="J18" s="231"/>
      <c r="K18" s="231"/>
      <c r="L18" s="231"/>
      <c r="M18" s="231"/>
      <c r="N18" s="231"/>
      <c r="O18" s="231"/>
      <c r="P18" s="231"/>
      <c r="Q18" s="231"/>
      <c r="R18" s="231"/>
      <c r="S18" s="232"/>
      <c r="T18" s="62"/>
      <c r="U18" s="60"/>
      <c r="V18" s="60"/>
      <c r="W18" s="61"/>
      <c r="X18" s="61"/>
      <c r="Y18" s="61"/>
      <c r="Z18" s="61"/>
      <c r="AA18" s="61"/>
      <c r="AB18" s="61"/>
      <c r="AC18" s="23"/>
      <c r="AD18" s="61"/>
      <c r="AE18" s="61"/>
      <c r="AF18" s="61"/>
      <c r="AG18" s="61"/>
      <c r="AH18" s="61"/>
      <c r="AI18" s="61"/>
      <c r="AJ18" s="61"/>
      <c r="AK18" s="61"/>
      <c r="AL18" s="61"/>
      <c r="AM18" s="61"/>
      <c r="AN18" s="61"/>
      <c r="AO18" s="61"/>
      <c r="AP18" s="61"/>
      <c r="AQ18" s="61"/>
      <c r="AR18" s="61"/>
      <c r="AS18" s="61"/>
      <c r="AT18" s="61"/>
      <c r="AU18" s="61"/>
      <c r="AV18" s="23"/>
      <c r="AW18" s="23"/>
      <c r="AX18" s="23"/>
      <c r="AY18" s="23"/>
      <c r="AZ18" s="23"/>
      <c r="BA18" s="23"/>
      <c r="BB18" s="23"/>
      <c r="BC18" s="23"/>
      <c r="BD18" s="23"/>
      <c r="BE18" s="23"/>
      <c r="BF18" s="23"/>
      <c r="BG18" s="23"/>
      <c r="BH18" s="23"/>
      <c r="BI18" s="23"/>
      <c r="BJ18" s="23"/>
    </row>
    <row r="19" spans="1:62" ht="26.25" customHeight="1">
      <c r="A19" s="236" t="s">
        <v>94</v>
      </c>
      <c r="B19" s="231"/>
      <c r="C19" s="232"/>
      <c r="D19" s="230" t="s">
        <v>352</v>
      </c>
      <c r="E19" s="231"/>
      <c r="F19" s="231"/>
      <c r="G19" s="231"/>
      <c r="H19" s="231"/>
      <c r="I19" s="231"/>
      <c r="J19" s="231"/>
      <c r="K19" s="231"/>
      <c r="L19" s="231"/>
      <c r="M19" s="231"/>
      <c r="N19" s="231"/>
      <c r="O19" s="231"/>
      <c r="P19" s="231"/>
      <c r="Q19" s="231"/>
      <c r="R19" s="231"/>
      <c r="S19" s="232"/>
      <c r="T19" s="233"/>
      <c r="U19" s="226"/>
      <c r="V19" s="226"/>
      <c r="W19" s="23"/>
      <c r="X19" s="23"/>
      <c r="Y19" s="23"/>
      <c r="Z19" s="23"/>
      <c r="AA19" s="23"/>
      <c r="AB19" s="23"/>
      <c r="AC19" s="23"/>
      <c r="AD19" s="23"/>
      <c r="AE19" s="23"/>
      <c r="AF19" s="23"/>
      <c r="AG19" s="61"/>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row>
    <row r="20" spans="1:62" ht="30" customHeight="1">
      <c r="A20" s="234" t="s">
        <v>95</v>
      </c>
      <c r="B20" s="231"/>
      <c r="C20" s="232"/>
      <c r="D20" s="235" t="s">
        <v>96</v>
      </c>
      <c r="E20" s="231"/>
      <c r="F20" s="231"/>
      <c r="G20" s="231"/>
      <c r="H20" s="231"/>
      <c r="I20" s="231"/>
      <c r="J20" s="231"/>
      <c r="K20" s="231"/>
      <c r="L20" s="231"/>
      <c r="M20" s="231"/>
      <c r="N20" s="231"/>
      <c r="O20" s="231"/>
      <c r="P20" s="231"/>
      <c r="Q20" s="231"/>
      <c r="R20" s="231"/>
      <c r="S20" s="232"/>
      <c r="T20" s="22"/>
      <c r="U20" s="23"/>
      <c r="V20" s="23"/>
      <c r="W20" s="23"/>
      <c r="X20" s="23"/>
      <c r="Y20" s="23"/>
      <c r="Z20" s="23"/>
      <c r="AA20" s="23"/>
      <c r="AB20" s="23"/>
      <c r="AC20" s="23"/>
      <c r="AD20" s="23"/>
      <c r="AE20" s="23"/>
      <c r="AF20" s="23"/>
      <c r="AG20" s="61"/>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row>
    <row r="21" spans="1:62" ht="36" customHeight="1">
      <c r="A21" s="236" t="s">
        <v>97</v>
      </c>
      <c r="B21" s="231"/>
      <c r="C21" s="232"/>
      <c r="D21" s="237" t="s">
        <v>98</v>
      </c>
      <c r="E21" s="231"/>
      <c r="F21" s="231"/>
      <c r="G21" s="231"/>
      <c r="H21" s="231"/>
      <c r="I21" s="231"/>
      <c r="J21" s="231"/>
      <c r="K21" s="231"/>
      <c r="L21" s="231"/>
      <c r="M21" s="231"/>
      <c r="N21" s="231"/>
      <c r="O21" s="231"/>
      <c r="P21" s="231"/>
      <c r="Q21" s="231"/>
      <c r="R21" s="231"/>
      <c r="S21" s="232"/>
      <c r="T21" s="22"/>
      <c r="U21" s="23"/>
      <c r="V21" s="23"/>
      <c r="W21" s="23"/>
      <c r="X21" s="23"/>
      <c r="Y21" s="23"/>
      <c r="Z21" s="23"/>
      <c r="AA21" s="23"/>
      <c r="AB21" s="23"/>
      <c r="AC21" s="23"/>
      <c r="AD21" s="23"/>
      <c r="AE21" s="23"/>
      <c r="AF21" s="23"/>
      <c r="AG21" s="61"/>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row>
    <row r="22" spans="1:62" ht="42.75" customHeight="1">
      <c r="A22" s="236" t="s">
        <v>99</v>
      </c>
      <c r="B22" s="231"/>
      <c r="C22" s="232"/>
      <c r="D22" s="237" t="s">
        <v>100</v>
      </c>
      <c r="E22" s="231"/>
      <c r="F22" s="231"/>
      <c r="G22" s="231"/>
      <c r="H22" s="231"/>
      <c r="I22" s="231"/>
      <c r="J22" s="231"/>
      <c r="K22" s="231"/>
      <c r="L22" s="231"/>
      <c r="M22" s="231"/>
      <c r="N22" s="231"/>
      <c r="O22" s="231"/>
      <c r="P22" s="231"/>
      <c r="Q22" s="231"/>
      <c r="R22" s="231"/>
      <c r="S22" s="232"/>
      <c r="T22" s="22"/>
      <c r="U22" s="23"/>
      <c r="V22" s="23"/>
      <c r="W22" s="23"/>
      <c r="X22" s="23"/>
      <c r="Y22" s="23"/>
      <c r="Z22" s="23"/>
      <c r="AA22" s="23"/>
      <c r="AB22" s="23"/>
      <c r="AC22" s="23"/>
      <c r="AD22" s="23"/>
      <c r="AE22" s="23"/>
      <c r="AF22" s="23"/>
      <c r="AG22" s="61"/>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row>
    <row r="23" spans="1:62" ht="42.75" customHeight="1">
      <c r="A23" s="236" t="s">
        <v>101</v>
      </c>
      <c r="B23" s="231"/>
      <c r="C23" s="232"/>
      <c r="D23" s="237" t="s">
        <v>102</v>
      </c>
      <c r="E23" s="231"/>
      <c r="F23" s="231"/>
      <c r="G23" s="231"/>
      <c r="H23" s="231"/>
      <c r="I23" s="231"/>
      <c r="J23" s="231"/>
      <c r="K23" s="231"/>
      <c r="L23" s="231"/>
      <c r="M23" s="231"/>
      <c r="N23" s="231"/>
      <c r="O23" s="231"/>
      <c r="P23" s="231"/>
      <c r="Q23" s="231"/>
      <c r="R23" s="231"/>
      <c r="S23" s="232"/>
      <c r="T23" s="22"/>
      <c r="U23" s="23"/>
      <c r="V23" s="23"/>
      <c r="W23" s="23"/>
      <c r="X23" s="23"/>
      <c r="Y23" s="23"/>
      <c r="Z23" s="23"/>
      <c r="AA23" s="23"/>
      <c r="AB23" s="23"/>
      <c r="AC23" s="23"/>
      <c r="AD23" s="23"/>
      <c r="AE23" s="23"/>
      <c r="AF23" s="23"/>
      <c r="AG23" s="61"/>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row>
    <row r="24" spans="1:62" ht="25.5">
      <c r="A24" s="63"/>
      <c r="N24" s="64"/>
      <c r="T24" s="65"/>
      <c r="U24" s="65"/>
      <c r="V24" s="65"/>
      <c r="W24" s="65"/>
      <c r="X24" s="65"/>
      <c r="Y24" s="65"/>
      <c r="Z24" s="65"/>
      <c r="AA24" s="65"/>
      <c r="AB24" s="65"/>
      <c r="AC24" s="65"/>
      <c r="AD24" s="65"/>
      <c r="AE24" s="65"/>
      <c r="AF24" s="65"/>
      <c r="AG24" s="66"/>
      <c r="AH24" s="65"/>
      <c r="AI24" s="65"/>
      <c r="AJ24" s="65"/>
      <c r="AK24" s="65"/>
      <c r="AL24" s="65"/>
      <c r="AM24" s="65"/>
      <c r="AN24" s="65"/>
      <c r="AO24" s="65"/>
      <c r="AP24" s="65"/>
      <c r="AQ24" s="23"/>
      <c r="AR24" s="23"/>
      <c r="AS24" s="23"/>
      <c r="AT24" s="23"/>
      <c r="AU24" s="23"/>
      <c r="AV24" s="23"/>
      <c r="AW24" s="23"/>
      <c r="AX24" s="23"/>
      <c r="AY24" s="23"/>
      <c r="AZ24" s="23"/>
      <c r="BA24" s="23"/>
      <c r="BB24" s="23"/>
      <c r="BC24" s="23"/>
      <c r="BD24" s="23"/>
      <c r="BE24" s="23"/>
      <c r="BF24" s="23"/>
      <c r="BG24" s="23"/>
      <c r="BH24" s="23"/>
      <c r="BI24" s="23"/>
      <c r="BJ24" s="23"/>
    </row>
    <row r="25" spans="1:62" ht="33" customHeight="1">
      <c r="A25" s="238" t="s">
        <v>103</v>
      </c>
      <c r="B25" s="231"/>
      <c r="C25" s="231"/>
      <c r="D25" s="231"/>
      <c r="E25" s="231"/>
      <c r="F25" s="231"/>
      <c r="G25" s="231"/>
      <c r="H25" s="231"/>
      <c r="I25" s="231"/>
      <c r="J25" s="231"/>
      <c r="K25" s="231"/>
      <c r="L25" s="232"/>
      <c r="M25" s="238" t="s">
        <v>104</v>
      </c>
      <c r="N25" s="231"/>
      <c r="O25" s="231"/>
      <c r="P25" s="231"/>
      <c r="Q25" s="231"/>
      <c r="R25" s="231"/>
      <c r="S25" s="232"/>
      <c r="T25" s="238" t="s">
        <v>105</v>
      </c>
      <c r="U25" s="231"/>
      <c r="V25" s="231"/>
      <c r="W25" s="231"/>
      <c r="X25" s="231"/>
      <c r="Y25" s="231"/>
      <c r="Z25" s="231"/>
      <c r="AA25" s="231"/>
      <c r="AB25" s="232"/>
      <c r="AC25" s="239" t="s">
        <v>106</v>
      </c>
      <c r="AD25" s="231"/>
      <c r="AE25" s="231"/>
      <c r="AF25" s="231"/>
      <c r="AG25" s="231"/>
      <c r="AH25" s="231"/>
      <c r="AI25" s="232"/>
      <c r="AJ25" s="67"/>
      <c r="AK25" s="238" t="s">
        <v>107</v>
      </c>
      <c r="AL25" s="231"/>
      <c r="AM25" s="231"/>
      <c r="AN25" s="231"/>
      <c r="AO25" s="231"/>
      <c r="AP25" s="232"/>
      <c r="AQ25" s="68"/>
      <c r="AR25" s="69"/>
      <c r="AS25" s="69"/>
      <c r="AT25" s="69"/>
      <c r="AU25" s="69"/>
      <c r="AV25" s="69"/>
      <c r="AW25" s="69"/>
      <c r="AX25" s="69"/>
      <c r="AY25" s="69"/>
      <c r="AZ25" s="69"/>
      <c r="BA25" s="69"/>
      <c r="BB25" s="69"/>
      <c r="BC25" s="69"/>
      <c r="BD25" s="69"/>
      <c r="BE25" s="69"/>
      <c r="BF25" s="69"/>
      <c r="BG25" s="69"/>
      <c r="BH25" s="69"/>
      <c r="BI25" s="69"/>
      <c r="BJ25" s="69"/>
    </row>
    <row r="26" spans="1:62" ht="16.5" customHeight="1">
      <c r="A26" s="267" t="s">
        <v>108</v>
      </c>
      <c r="B26" s="268" t="s">
        <v>109</v>
      </c>
      <c r="C26" s="269" t="s">
        <v>15</v>
      </c>
      <c r="D26" s="242" t="s">
        <v>17</v>
      </c>
      <c r="E26" s="242" t="s">
        <v>19</v>
      </c>
      <c r="F26" s="269" t="s">
        <v>21</v>
      </c>
      <c r="G26" s="270" t="s">
        <v>110</v>
      </c>
      <c r="H26" s="231"/>
      <c r="I26" s="231"/>
      <c r="J26" s="232"/>
      <c r="K26" s="242" t="s">
        <v>23</v>
      </c>
      <c r="L26" s="242" t="s">
        <v>111</v>
      </c>
      <c r="M26" s="242" t="s">
        <v>112</v>
      </c>
      <c r="N26" s="271" t="s">
        <v>113</v>
      </c>
      <c r="O26" s="242" t="s">
        <v>114</v>
      </c>
      <c r="P26" s="242" t="s">
        <v>115</v>
      </c>
      <c r="Q26" s="242" t="s">
        <v>116</v>
      </c>
      <c r="R26" s="269" t="s">
        <v>113</v>
      </c>
      <c r="S26" s="242" t="s">
        <v>29</v>
      </c>
      <c r="T26" s="240" t="s">
        <v>117</v>
      </c>
      <c r="U26" s="242" t="s">
        <v>118</v>
      </c>
      <c r="V26" s="242" t="s">
        <v>33</v>
      </c>
      <c r="W26" s="247" t="s">
        <v>119</v>
      </c>
      <c r="X26" s="231"/>
      <c r="Y26" s="231"/>
      <c r="Z26" s="231"/>
      <c r="AA26" s="231"/>
      <c r="AB26" s="232"/>
      <c r="AC26" s="240" t="s">
        <v>120</v>
      </c>
      <c r="AD26" s="240" t="s">
        <v>121</v>
      </c>
      <c r="AE26" s="240" t="s">
        <v>113</v>
      </c>
      <c r="AF26" s="240" t="s">
        <v>122</v>
      </c>
      <c r="AG26" s="240" t="s">
        <v>113</v>
      </c>
      <c r="AH26" s="240" t="s">
        <v>123</v>
      </c>
      <c r="AI26" s="240" t="s">
        <v>50</v>
      </c>
      <c r="AJ26" s="242" t="s">
        <v>124</v>
      </c>
      <c r="AK26" s="242" t="s">
        <v>107</v>
      </c>
      <c r="AL26" s="242" t="s">
        <v>125</v>
      </c>
      <c r="AM26" s="242" t="s">
        <v>126</v>
      </c>
      <c r="AN26" s="242" t="s">
        <v>127</v>
      </c>
      <c r="AO26" s="242" t="s">
        <v>128</v>
      </c>
      <c r="AP26" s="242" t="s">
        <v>54</v>
      </c>
      <c r="AQ26" s="22"/>
      <c r="AR26" s="23"/>
      <c r="AS26" s="23"/>
      <c r="AT26" s="23"/>
      <c r="AU26" s="23"/>
      <c r="AV26" s="23"/>
      <c r="AW26" s="23"/>
      <c r="AX26" s="23"/>
      <c r="AY26" s="23"/>
      <c r="AZ26" s="23"/>
      <c r="BA26" s="23"/>
      <c r="BB26" s="23"/>
      <c r="BC26" s="23"/>
      <c r="BD26" s="23"/>
      <c r="BE26" s="23"/>
      <c r="BF26" s="23"/>
      <c r="BG26" s="23"/>
      <c r="BH26" s="23"/>
      <c r="BI26" s="23"/>
      <c r="BJ26" s="23"/>
    </row>
    <row r="27" spans="1:62" ht="94.5" customHeight="1">
      <c r="A27" s="241"/>
      <c r="B27" s="254"/>
      <c r="C27" s="241"/>
      <c r="D27" s="241"/>
      <c r="E27" s="241"/>
      <c r="F27" s="241"/>
      <c r="G27" s="70" t="s">
        <v>129</v>
      </c>
      <c r="H27" s="70" t="s">
        <v>130</v>
      </c>
      <c r="I27" s="70" t="s">
        <v>131</v>
      </c>
      <c r="J27" s="70" t="s">
        <v>132</v>
      </c>
      <c r="K27" s="241"/>
      <c r="L27" s="241"/>
      <c r="M27" s="241"/>
      <c r="N27" s="241"/>
      <c r="O27" s="241"/>
      <c r="P27" s="241"/>
      <c r="Q27" s="241"/>
      <c r="R27" s="241"/>
      <c r="S27" s="241"/>
      <c r="T27" s="241"/>
      <c r="U27" s="241"/>
      <c r="V27" s="241"/>
      <c r="W27" s="71" t="s">
        <v>133</v>
      </c>
      <c r="X27" s="71" t="s">
        <v>134</v>
      </c>
      <c r="Y27" s="71" t="s">
        <v>135</v>
      </c>
      <c r="Z27" s="71" t="s">
        <v>136</v>
      </c>
      <c r="AA27" s="71" t="s">
        <v>137</v>
      </c>
      <c r="AB27" s="71" t="s">
        <v>138</v>
      </c>
      <c r="AC27" s="241"/>
      <c r="AD27" s="241"/>
      <c r="AE27" s="241"/>
      <c r="AF27" s="241"/>
      <c r="AG27" s="241"/>
      <c r="AH27" s="241"/>
      <c r="AI27" s="241"/>
      <c r="AJ27" s="241"/>
      <c r="AK27" s="241"/>
      <c r="AL27" s="241"/>
      <c r="AM27" s="241"/>
      <c r="AN27" s="241"/>
      <c r="AO27" s="241"/>
      <c r="AP27" s="241"/>
      <c r="AQ27" s="72"/>
      <c r="AR27" s="73"/>
      <c r="AS27" s="73"/>
      <c r="AT27" s="73"/>
      <c r="AU27" s="73"/>
      <c r="AV27" s="73"/>
      <c r="AW27" s="73"/>
      <c r="AX27" s="73"/>
      <c r="AY27" s="73"/>
      <c r="AZ27" s="73"/>
      <c r="BA27" s="73"/>
      <c r="BB27" s="73"/>
      <c r="BC27" s="73"/>
      <c r="BD27" s="73"/>
      <c r="BE27" s="73"/>
      <c r="BF27" s="73"/>
      <c r="BG27" s="73"/>
      <c r="BH27" s="73"/>
      <c r="BI27" s="73"/>
      <c r="BJ27" s="73"/>
    </row>
    <row r="28" spans="1:62" ht="205.5" customHeight="1">
      <c r="A28" s="245">
        <v>1</v>
      </c>
      <c r="B28" s="245" t="s">
        <v>139</v>
      </c>
      <c r="C28" s="245" t="s">
        <v>140</v>
      </c>
      <c r="D28" s="245" t="s">
        <v>141</v>
      </c>
      <c r="E28" s="245" t="s">
        <v>142</v>
      </c>
      <c r="F28" s="245" t="s">
        <v>143</v>
      </c>
      <c r="G28" s="245" t="s">
        <v>144</v>
      </c>
      <c r="H28" s="245" t="s">
        <v>144</v>
      </c>
      <c r="I28" s="245" t="s">
        <v>144</v>
      </c>
      <c r="J28" s="245" t="s">
        <v>144</v>
      </c>
      <c r="K28" s="245" t="s">
        <v>145</v>
      </c>
      <c r="L28" s="245">
        <v>25</v>
      </c>
      <c r="M28" s="273" t="str">
        <f>IF(L28&lt;=0,"",IF(L28&lt;=2,"Muy Baja",IF(L28&lt;=24,"Baja",IF(L28&lt;=500,"Media",IF(L28&lt;=5000,"Alta","Muy Alta")))))</f>
        <v>Media</v>
      </c>
      <c r="N28" s="272">
        <f>IF(M28="","",IF(M28="Muy Baja",0.2,IF(M28="Baja",0.4,IF(M28="Media",0.6,IF(M28="Alta",0.8,IF(M28="Muy Alta",1,))))))</f>
        <v>0.6</v>
      </c>
      <c r="O28" s="245" t="s">
        <v>353</v>
      </c>
      <c r="P28" s="245" t="str">
        <f ca="1">IF(NOT(ISERROR(MATCH(O28,'Tabla Impacto'!$B$221:$B$223,0))),'Tabla Impacto'!$F$223&amp;"Por favor no seleccionar los criterios de impacto(Afectación Económica o presupuestal y Pérdida Reputacional)",O28)</f>
        <v xml:space="preserve">     El riesgo afecta la imagen de  la entidad con efecto publicitario sostenido a nivel de sector administrativo, nivel departamental o municipal</v>
      </c>
      <c r="Q28" s="273" t="str">
        <f ca="1">IF(OR(P28='Tabla Impacto'!$C$11,P28='Tabla Impacto'!$D$11),"Leve",IF(OR(P28='Tabla Impacto'!$C$12,P28='Tabla Impacto'!$D$12),"Menor",IF(OR(P28='Tabla Impacto'!$C$13,P28='Tabla Impacto'!$D$13),"Moderado",IF(OR(P28='Tabla Impacto'!$C$14,P28='Tabla Impacto'!$D$14),"Mayor",IF(OR(P28='Tabla Impacto'!$C$15,P28='Tabla Impacto'!$D$15),"Catastrófico","")))))</f>
        <v/>
      </c>
      <c r="R28" s="272" t="str">
        <f ca="1">IF(Q28="","",IF(Q28="Leve",0.2,IF(Q28="Menor",0.4,IF(Q28="Moderado",0.6,IF(Q28="Mayor",0.8,IF(Q28="Catastrófico",1,))))))</f>
        <v/>
      </c>
      <c r="S28" s="274" t="str">
        <f ca="1">IF(OR(AND(M28="Muy Baja",Q28="Leve"),AND(M28="Muy Baja",Q28="Menor"),AND(M28="Baja",Q28="Leve")),"Bajo",IF(OR(AND(M28="Muy baja",Q28="Moderado"),AND(M28="Baja",Q28="Menor"),AND(M28="Baja",Q28="Moderado"),AND(M28="Media",Q28="Leve"),AND(M28="Media",Q28="Menor"),AND(M28="Media",Q28="Moderado"),AND(M28="Alta",Q28="Leve"),AND(M28="Alta",Q28="Menor")),"Moderado",IF(OR(AND(M28="Muy Baja",Q28="Mayor"),AND(M28="Baja",Q28="Mayor"),AND(M28="Media",Q28="Mayor"),AND(M28="Alta",Q28="Moderado"),AND(M28="Alta",Q28="Mayor"),AND(M28="Muy Alta",Q28="Leve"),AND(M28="Muy Alta",Q28="Menor"),AND(M28="Muy Alta",Q28="Moderado"),AND(M28="Muy Alta",Q28="Mayor")),"Alto",IF(OR(AND(M28="Muy Baja",Q28="Catastrófico"),AND(M28="Baja",Q28="Catastrófico"),AND(M28="Media",Q28="Catastrófico"),AND(M28="Alta",Q28="Catastrófico"),AND(M28="Muy Alta",Q28="Catastrófico")),"Extremo",""))))</f>
        <v/>
      </c>
      <c r="T28" s="74">
        <v>1</v>
      </c>
      <c r="U28" s="75" t="s">
        <v>147</v>
      </c>
      <c r="V28" s="74" t="str">
        <f t="shared" ref="V28:V30" si="0">IF(OR(W28="Preventivo",W28="Detectivo"),"Probabilidad",IF(W28="Correctivo","Impacto",""))</f>
        <v>Probabilidad</v>
      </c>
      <c r="W28" s="76" t="s">
        <v>148</v>
      </c>
      <c r="X28" s="76" t="s">
        <v>149</v>
      </c>
      <c r="Y28" s="77" t="str">
        <f t="shared" ref="Y28:Y29" si="1">IF(AND(W28="Preventivo",X28="Automático"),"50%",IF(AND(W28="Preventivo",X28="Manual"),"40%",IF(AND(W28="Detectivo",X28="Automático"),"40%",IF(AND(W28="Detectivo",X28="Manual"),"30%",IF(AND(W28="Correctivo",X28="Automático"),"35%",IF(AND(W28="Correctivo",X28="Manual"),"25%",""))))))</f>
        <v>40%</v>
      </c>
      <c r="Z28" s="76" t="s">
        <v>150</v>
      </c>
      <c r="AA28" s="76" t="s">
        <v>151</v>
      </c>
      <c r="AB28" s="76" t="s">
        <v>152</v>
      </c>
      <c r="AC28" s="78">
        <f>IFERROR(IF(V28="Probabilidad",(N28-(+N28*Y28)),IF(V28="Impacto",N28,"")),"")</f>
        <v>0.36</v>
      </c>
      <c r="AD28" s="79" t="str">
        <f t="shared" ref="AD28:AD30" si="2">IFERROR(IF(AC28="","",IF(AC28&lt;=0.2,"Muy Baja",IF(AC28&lt;=0.4,"Baja",IF(AC28&lt;=0.6,"Media",IF(AC28&lt;=0.8,"Alta","Muy Alta"))))),"")</f>
        <v>Baja</v>
      </c>
      <c r="AE28" s="77">
        <f t="shared" ref="AE28:AE30" si="3">+AC28</f>
        <v>0.36</v>
      </c>
      <c r="AF28" s="79" t="str">
        <f t="shared" ref="AF28:AF30" ca="1" si="4">IFERROR(IF(AG28="","",IF(AG28&lt;=0.2,"Leve",IF(AG28&lt;=0.4,"Menor",IF(AG28&lt;=0.6,"Moderado",IF(AG28&lt;=0.8,"Mayor","Catastrófico"))))),"")</f>
        <v/>
      </c>
      <c r="AG28" s="80" t="str">
        <f ca="1">IFERROR(IF(V28="Impacto",(R28-(+R28*Y28)),IF(V28="Probabilidad",R28,"")),"")</f>
        <v/>
      </c>
      <c r="AH28" s="81" t="str">
        <f t="shared" ref="AH28:AH30" ca="1" si="5">IFERROR(IF(OR(AND(AD28="Muy Baja",AF28="Leve"),AND(AD28="Muy Baja",AF28="Menor"),AND(AD28="Baja",AF28="Leve")),"Bajo",IF(OR(AND(AD28="Muy baja",AF28="Moderado"),AND(AD28="Baja",AF28="Menor"),AND(AD28="Baja",AF28="Moderado"),AND(AD28="Media",AF28="Leve"),AND(AD28="Media",AF28="Menor"),AND(AD28="Media",AF28="Moderado"),AND(AD28="Alta",AF28="Leve"),AND(AD28="Alta",AF28="Menor")),"Moderado",IF(OR(AND(AD28="Muy Baja",AF28="Mayor"),AND(AD28="Baja",AF28="Mayor"),AND(AD28="Media",AF28="Mayor"),AND(AD28="Alta",AF28="Moderado"),AND(AD28="Alta",AF28="Mayor"),AND(AD28="Muy Alta",AF28="Leve"),AND(AD28="Muy Alta",AF28="Menor"),AND(AD28="Muy Alta",AF28="Moderado"),AND(AD28="Muy Alta",AF28="Mayor")),"Alto",IF(OR(AND(AD28="Muy Baja",AF28="Catastrófico"),AND(AD28="Baja",AF28="Catastrófico"),AND(AD28="Media",AF28="Catastrófico"),AND(AD28="Alta",AF28="Catastrófico"),AND(AD28="Muy Alta",AF28="Catastrófico")),"Extremo","")))),"")</f>
        <v/>
      </c>
      <c r="AI28" s="243" t="s">
        <v>153</v>
      </c>
      <c r="AJ28" s="371"/>
      <c r="AK28" s="245" t="s">
        <v>154</v>
      </c>
      <c r="AL28" s="245" t="s">
        <v>349</v>
      </c>
      <c r="AM28" s="246">
        <v>45260</v>
      </c>
      <c r="AN28" s="82"/>
      <c r="AO28" s="83"/>
      <c r="AP28" s="84"/>
      <c r="AQ28" s="85"/>
      <c r="AR28" s="85"/>
      <c r="AS28" s="85"/>
      <c r="AT28" s="85"/>
      <c r="AU28" s="85"/>
      <c r="AV28" s="85"/>
      <c r="AW28" s="85"/>
      <c r="AX28" s="85"/>
      <c r="AY28" s="85"/>
      <c r="AZ28" s="85"/>
      <c r="BA28" s="85"/>
      <c r="BB28" s="85"/>
      <c r="BC28" s="85"/>
      <c r="BD28" s="85"/>
      <c r="BE28" s="85"/>
      <c r="BF28" s="85"/>
      <c r="BG28" s="85"/>
      <c r="BH28" s="85"/>
      <c r="BI28" s="85"/>
      <c r="BJ28" s="85"/>
    </row>
    <row r="29" spans="1:62" ht="200.25" customHeight="1">
      <c r="A29" s="244"/>
      <c r="B29" s="244"/>
      <c r="C29" s="244"/>
      <c r="D29" s="244"/>
      <c r="E29" s="244"/>
      <c r="F29" s="244"/>
      <c r="G29" s="244"/>
      <c r="H29" s="244"/>
      <c r="I29" s="244"/>
      <c r="J29" s="244"/>
      <c r="K29" s="244"/>
      <c r="L29" s="244"/>
      <c r="M29" s="244"/>
      <c r="N29" s="244"/>
      <c r="O29" s="244"/>
      <c r="P29" s="244"/>
      <c r="Q29" s="244"/>
      <c r="R29" s="244"/>
      <c r="S29" s="244"/>
      <c r="T29" s="74">
        <v>2</v>
      </c>
      <c r="U29" s="75" t="s">
        <v>155</v>
      </c>
      <c r="V29" s="74" t="str">
        <f t="shared" si="0"/>
        <v>Probabilidad</v>
      </c>
      <c r="W29" s="76" t="s">
        <v>148</v>
      </c>
      <c r="X29" s="76" t="s">
        <v>149</v>
      </c>
      <c r="Y29" s="77" t="str">
        <f t="shared" si="1"/>
        <v>40%</v>
      </c>
      <c r="Z29" s="76" t="s">
        <v>156</v>
      </c>
      <c r="AA29" s="76" t="s">
        <v>151</v>
      </c>
      <c r="AB29" s="76" t="s">
        <v>152</v>
      </c>
      <c r="AC29" s="78">
        <f>IFERROR(IF(AND(V28="Probabilidad",V29="Probabilidad"),(AE28-(+AE28*Y29)),IF(V29="Probabilidad",(N28-(+N28*Y29)),IF(V29="Impacto",AE28,""))),"")</f>
        <v>0.216</v>
      </c>
      <c r="AD29" s="79" t="str">
        <f t="shared" si="2"/>
        <v>Baja</v>
      </c>
      <c r="AE29" s="77">
        <f t="shared" si="3"/>
        <v>0.216</v>
      </c>
      <c r="AF29" s="79" t="str">
        <f t="shared" ca="1" si="4"/>
        <v/>
      </c>
      <c r="AG29" s="80" t="str">
        <f ca="1">IFERROR(IF(AND(V28="Impacto",V29="Impacto"),(AG28-(+AG28*Y29)),IF(V29="Impacto",(R28-(+R28*Y29)),IF(V29="Probabilidad",AG28,""))),"")</f>
        <v/>
      </c>
      <c r="AH29" s="81" t="str">
        <f t="shared" ca="1" si="5"/>
        <v/>
      </c>
      <c r="AI29" s="244"/>
      <c r="AJ29" s="372"/>
      <c r="AK29" s="244"/>
      <c r="AL29" s="244"/>
      <c r="AM29" s="244"/>
      <c r="AN29" s="86"/>
      <c r="AO29" s="87"/>
      <c r="AP29" s="88"/>
      <c r="AQ29" s="85"/>
      <c r="AR29" s="85"/>
      <c r="AS29" s="85"/>
      <c r="AT29" s="85"/>
      <c r="AU29" s="85"/>
      <c r="AV29" s="85"/>
      <c r="AW29" s="85"/>
      <c r="AX29" s="85"/>
      <c r="AY29" s="85"/>
      <c r="AZ29" s="85"/>
      <c r="BA29" s="85"/>
      <c r="BB29" s="85"/>
      <c r="BC29" s="85"/>
      <c r="BD29" s="85"/>
      <c r="BE29" s="85"/>
      <c r="BF29" s="85"/>
      <c r="BG29" s="85"/>
      <c r="BH29" s="85"/>
      <c r="BI29" s="85"/>
      <c r="BJ29" s="85"/>
    </row>
    <row r="30" spans="1:62" ht="167.25" customHeight="1">
      <c r="A30" s="241"/>
      <c r="B30" s="241"/>
      <c r="C30" s="241"/>
      <c r="D30" s="241"/>
      <c r="E30" s="241"/>
      <c r="F30" s="241"/>
      <c r="G30" s="241"/>
      <c r="H30" s="241"/>
      <c r="I30" s="241"/>
      <c r="J30" s="241"/>
      <c r="K30" s="241"/>
      <c r="L30" s="241"/>
      <c r="M30" s="241"/>
      <c r="N30" s="241"/>
      <c r="O30" s="241"/>
      <c r="P30" s="241"/>
      <c r="Q30" s="241"/>
      <c r="R30" s="241"/>
      <c r="S30" s="241"/>
      <c r="T30" s="74">
        <v>3</v>
      </c>
      <c r="U30" s="75" t="s">
        <v>157</v>
      </c>
      <c r="V30" s="74" t="str">
        <f t="shared" si="0"/>
        <v>Probabilidad</v>
      </c>
      <c r="W30" s="76" t="s">
        <v>148</v>
      </c>
      <c r="X30" s="76" t="s">
        <v>149</v>
      </c>
      <c r="Y30" s="77"/>
      <c r="Z30" s="76" t="s">
        <v>150</v>
      </c>
      <c r="AA30" s="76" t="s">
        <v>151</v>
      </c>
      <c r="AB30" s="76" t="s">
        <v>152</v>
      </c>
      <c r="AC30" s="78">
        <f>IFERROR(IF(AND(V29="Probabilidad",V30="Probabilidad"),(AE29-(+AE29*Y30)),IF(AND(V29="Impacto",V30="Probabilidad"),(AE28-(+AE28*Y30)),IF(V30="Impacto",AE29,""))),"")</f>
        <v>0.216</v>
      </c>
      <c r="AD30" s="79" t="str">
        <f t="shared" si="2"/>
        <v>Baja</v>
      </c>
      <c r="AE30" s="77">
        <f t="shared" si="3"/>
        <v>0.216</v>
      </c>
      <c r="AF30" s="79" t="str">
        <f t="shared" ca="1" si="4"/>
        <v/>
      </c>
      <c r="AG30" s="80" t="str">
        <f ca="1">IFERROR(IF(AND(V29="Impacto",V30="Impacto"),(AG29-(+AG29*Y30)),IF(AND(V29="Probabilidad",V30="Impacto"),(AG28-(+AG28*Y30)),IF(V30="Probabilidad",AG29,""))),"")</f>
        <v/>
      </c>
      <c r="AH30" s="81" t="str">
        <f t="shared" ca="1" si="5"/>
        <v/>
      </c>
      <c r="AI30" s="241"/>
      <c r="AJ30" s="373"/>
      <c r="AK30" s="241"/>
      <c r="AL30" s="241"/>
      <c r="AM30" s="241"/>
      <c r="AN30" s="86"/>
      <c r="AO30" s="87"/>
      <c r="AP30" s="88"/>
      <c r="AQ30" s="85"/>
      <c r="AR30" s="85"/>
      <c r="AS30" s="85"/>
      <c r="AT30" s="85"/>
      <c r="AU30" s="85"/>
      <c r="AV30" s="85"/>
      <c r="AW30" s="85"/>
      <c r="AX30" s="85"/>
      <c r="AY30" s="85"/>
      <c r="AZ30" s="85"/>
      <c r="BA30" s="85"/>
      <c r="BB30" s="85"/>
      <c r="BC30" s="85"/>
      <c r="BD30" s="85"/>
      <c r="BE30" s="85"/>
      <c r="BF30" s="85"/>
      <c r="BG30" s="85"/>
      <c r="BH30" s="85"/>
      <c r="BI30" s="85"/>
      <c r="BJ30" s="85"/>
    </row>
    <row r="31" spans="1:62" ht="13.5" customHeight="1">
      <c r="A31" s="89"/>
      <c r="B31" s="92"/>
      <c r="C31" s="92"/>
      <c r="D31" s="92"/>
      <c r="E31" s="92"/>
      <c r="F31" s="90"/>
      <c r="G31" s="90"/>
      <c r="H31" s="90"/>
      <c r="I31" s="90"/>
      <c r="J31" s="90"/>
      <c r="K31" s="93"/>
      <c r="L31" s="90"/>
      <c r="M31" s="90"/>
      <c r="N31" s="94"/>
      <c r="O31" s="90"/>
      <c r="P31" s="90"/>
      <c r="Q31" s="90"/>
      <c r="R31" s="90"/>
      <c r="S31" s="90"/>
      <c r="T31" s="90"/>
      <c r="U31" s="90"/>
      <c r="V31" s="90"/>
      <c r="W31" s="90"/>
      <c r="X31" s="90"/>
      <c r="Y31" s="90"/>
      <c r="Z31" s="90"/>
      <c r="AA31" s="90"/>
      <c r="AB31" s="90"/>
      <c r="AC31" s="23"/>
      <c r="AD31" s="90"/>
      <c r="AE31" s="90"/>
      <c r="AF31" s="90"/>
      <c r="AG31" s="61"/>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row>
    <row r="32" spans="1:62" ht="18.75">
      <c r="N32" s="64"/>
    </row>
  </sheetData>
  <mergeCells count="110">
    <mergeCell ref="O28:O30"/>
    <mergeCell ref="P28:P30"/>
    <mergeCell ref="Q28:Q30"/>
    <mergeCell ref="R28:R30"/>
    <mergeCell ref="S28:S30"/>
    <mergeCell ref="A28:A30"/>
    <mergeCell ref="B28:B30"/>
    <mergeCell ref="D28:D30"/>
    <mergeCell ref="H28:H30"/>
    <mergeCell ref="I28:I30"/>
    <mergeCell ref="J28:J30"/>
    <mergeCell ref="K28:K30"/>
    <mergeCell ref="L28:L30"/>
    <mergeCell ref="M28:M30"/>
    <mergeCell ref="A18:S18"/>
    <mergeCell ref="A19:C19"/>
    <mergeCell ref="AH26:AH27"/>
    <mergeCell ref="AI26:AI27"/>
    <mergeCell ref="AJ26:AJ27"/>
    <mergeCell ref="AK26:AK27"/>
    <mergeCell ref="AL26:AL27"/>
    <mergeCell ref="AM26:AM27"/>
    <mergeCell ref="AN26:AN27"/>
    <mergeCell ref="A26:A27"/>
    <mergeCell ref="B26:B27"/>
    <mergeCell ref="C26:C27"/>
    <mergeCell ref="D26:D27"/>
    <mergeCell ref="E26:E27"/>
    <mergeCell ref="F26:F27"/>
    <mergeCell ref="G26:J26"/>
    <mergeCell ref="R26:R27"/>
    <mergeCell ref="S26:S27"/>
    <mergeCell ref="K26:K27"/>
    <mergeCell ref="L26:L27"/>
    <mergeCell ref="M26:M27"/>
    <mergeCell ref="N26:N27"/>
    <mergeCell ref="O26:O27"/>
    <mergeCell ref="P26:P27"/>
    <mergeCell ref="C13:D13"/>
    <mergeCell ref="E13:O13"/>
    <mergeCell ref="S13:U13"/>
    <mergeCell ref="V13:AH13"/>
    <mergeCell ref="E14:O14"/>
    <mergeCell ref="S14:U14"/>
    <mergeCell ref="V14:AH14"/>
    <mergeCell ref="C14:D14"/>
    <mergeCell ref="C15:D15"/>
    <mergeCell ref="E15:O15"/>
    <mergeCell ref="S15:U15"/>
    <mergeCell ref="V15:AH15"/>
    <mergeCell ref="C9:O9"/>
    <mergeCell ref="S9:AH9"/>
    <mergeCell ref="E10:O10"/>
    <mergeCell ref="S10:U10"/>
    <mergeCell ref="V10:AH10"/>
    <mergeCell ref="S12:U12"/>
    <mergeCell ref="V12:AH12"/>
    <mergeCell ref="C10:D10"/>
    <mergeCell ref="C11:D11"/>
    <mergeCell ref="E11:O11"/>
    <mergeCell ref="S11:U11"/>
    <mergeCell ref="V11:AH11"/>
    <mergeCell ref="C12:D12"/>
    <mergeCell ref="E12:O12"/>
    <mergeCell ref="A1:G4"/>
    <mergeCell ref="H1:AD1"/>
    <mergeCell ref="AE1:AN1"/>
    <mergeCell ref="H2:AD3"/>
    <mergeCell ref="AE2:AN3"/>
    <mergeCell ref="H4:AD4"/>
    <mergeCell ref="AE4:AN4"/>
    <mergeCell ref="A6:C6"/>
    <mergeCell ref="D6:F6"/>
    <mergeCell ref="AC25:AI25"/>
    <mergeCell ref="AK25:AP25"/>
    <mergeCell ref="AF26:AF27"/>
    <mergeCell ref="AG26:AG27"/>
    <mergeCell ref="AO26:AO27"/>
    <mergeCell ref="AP26:AP27"/>
    <mergeCell ref="Q26:Q27"/>
    <mergeCell ref="AI28:AI30"/>
    <mergeCell ref="AK28:AK30"/>
    <mergeCell ref="AL28:AL30"/>
    <mergeCell ref="AM28:AM30"/>
    <mergeCell ref="T26:T27"/>
    <mergeCell ref="U26:U27"/>
    <mergeCell ref="V26:V27"/>
    <mergeCell ref="W26:AB26"/>
    <mergeCell ref="AC26:AC27"/>
    <mergeCell ref="AD26:AD27"/>
    <mergeCell ref="AE26:AE27"/>
    <mergeCell ref="AJ28:AJ30"/>
    <mergeCell ref="D19:S19"/>
    <mergeCell ref="T19:V19"/>
    <mergeCell ref="A20:C20"/>
    <mergeCell ref="D20:S20"/>
    <mergeCell ref="A21:C21"/>
    <mergeCell ref="D21:S21"/>
    <mergeCell ref="D22:S22"/>
    <mergeCell ref="D23:S23"/>
    <mergeCell ref="A22:C22"/>
    <mergeCell ref="A23:C23"/>
    <mergeCell ref="A25:L25"/>
    <mergeCell ref="M25:S25"/>
    <mergeCell ref="T25:AB25"/>
    <mergeCell ref="N28:N30"/>
    <mergeCell ref="C28:C30"/>
    <mergeCell ref="E28:E30"/>
    <mergeCell ref="F28:F30"/>
    <mergeCell ref="G28:G30"/>
  </mergeCells>
  <conditionalFormatting sqref="Q28 AF28:AF30">
    <cfRule type="cellIs" dxfId="95" priority="1" operator="equal">
      <formula>"Catastrófico"</formula>
    </cfRule>
  </conditionalFormatting>
  <conditionalFormatting sqref="Q28 AF28:AF30">
    <cfRule type="cellIs" dxfId="94" priority="2" operator="equal">
      <formula>"Mayor"</formula>
    </cfRule>
  </conditionalFormatting>
  <conditionalFormatting sqref="Q28 AF28:AF30">
    <cfRule type="cellIs" dxfId="93" priority="3" operator="equal">
      <formula>"Moderado"</formula>
    </cfRule>
  </conditionalFormatting>
  <conditionalFormatting sqref="Q28 AF28:AF30">
    <cfRule type="cellIs" dxfId="92" priority="4" operator="equal">
      <formula>"Menor"</formula>
    </cfRule>
  </conditionalFormatting>
  <conditionalFormatting sqref="Q28 AF28:AF30">
    <cfRule type="cellIs" dxfId="91" priority="5" operator="equal">
      <formula>"Leve"</formula>
    </cfRule>
  </conditionalFormatting>
  <conditionalFormatting sqref="AD28:AD30">
    <cfRule type="cellIs" dxfId="90" priority="6" operator="equal">
      <formula>"Muy Alta"</formula>
    </cfRule>
  </conditionalFormatting>
  <conditionalFormatting sqref="AD28:AD30">
    <cfRule type="cellIs" dxfId="89" priority="7" operator="equal">
      <formula>"Alta"</formula>
    </cfRule>
  </conditionalFormatting>
  <conditionalFormatting sqref="AD28:AD30">
    <cfRule type="cellIs" dxfId="88" priority="8" operator="equal">
      <formula>"Media"</formula>
    </cfRule>
  </conditionalFormatting>
  <conditionalFormatting sqref="AD28:AD30">
    <cfRule type="cellIs" dxfId="87" priority="9" operator="equal">
      <formula>"Baja"</formula>
    </cfRule>
  </conditionalFormatting>
  <conditionalFormatting sqref="AD28:AD30">
    <cfRule type="cellIs" dxfId="86" priority="10" operator="equal">
      <formula>"Muy Baja"</formula>
    </cfRule>
  </conditionalFormatting>
  <conditionalFormatting sqref="AF28:AF30">
    <cfRule type="cellIs" dxfId="85" priority="11" operator="equal">
      <formula>"Catastrófico"</formula>
    </cfRule>
  </conditionalFormatting>
  <conditionalFormatting sqref="AF28:AF30">
    <cfRule type="cellIs" dxfId="84" priority="12" operator="equal">
      <formula>"Mayor"</formula>
    </cfRule>
  </conditionalFormatting>
  <conditionalFormatting sqref="AF28:AF30">
    <cfRule type="cellIs" dxfId="83" priority="13" operator="equal">
      <formula>"Moderado"</formula>
    </cfRule>
  </conditionalFormatting>
  <conditionalFormatting sqref="AF28:AF30">
    <cfRule type="cellIs" dxfId="82" priority="14" operator="equal">
      <formula>"Menor"</formula>
    </cfRule>
  </conditionalFormatting>
  <conditionalFormatting sqref="AF28:AF30">
    <cfRule type="cellIs" dxfId="81" priority="15" operator="equal">
      <formula>"Leve"</formula>
    </cfRule>
  </conditionalFormatting>
  <conditionalFormatting sqref="AH28:AH30">
    <cfRule type="cellIs" dxfId="80" priority="16" operator="equal">
      <formula>"Extremo"</formula>
    </cfRule>
  </conditionalFormatting>
  <conditionalFormatting sqref="AH28:AH30">
    <cfRule type="cellIs" dxfId="79" priority="17" operator="equal">
      <formula>"Alto"</formula>
    </cfRule>
  </conditionalFormatting>
  <conditionalFormatting sqref="AH28:AH30">
    <cfRule type="cellIs" dxfId="78" priority="18" operator="equal">
      <formula>"Moderado"</formula>
    </cfRule>
  </conditionalFormatting>
  <conditionalFormatting sqref="AH28:AH30">
    <cfRule type="cellIs" dxfId="77" priority="19" operator="equal">
      <formula>"Bajo"</formula>
    </cfRule>
  </conditionalFormatting>
  <conditionalFormatting sqref="M28">
    <cfRule type="cellIs" dxfId="76" priority="20" operator="equal">
      <formula>"Muy Alta"</formula>
    </cfRule>
  </conditionalFormatting>
  <conditionalFormatting sqref="M28">
    <cfRule type="cellIs" dxfId="75" priority="21" operator="equal">
      <formula>"Alta"</formula>
    </cfRule>
  </conditionalFormatting>
  <conditionalFormatting sqref="M28">
    <cfRule type="cellIs" dxfId="74" priority="22" operator="equal">
      <formula>"Media"</formula>
    </cfRule>
  </conditionalFormatting>
  <conditionalFormatting sqref="M28">
    <cfRule type="cellIs" dxfId="73" priority="23" operator="equal">
      <formula>"Baja"</formula>
    </cfRule>
  </conditionalFormatting>
  <conditionalFormatting sqref="M28">
    <cfRule type="cellIs" dxfId="72" priority="24" operator="equal">
      <formula>"Muy Baja"</formula>
    </cfRule>
  </conditionalFormatting>
  <conditionalFormatting sqref="S28">
    <cfRule type="cellIs" dxfId="71" priority="25" operator="equal">
      <formula>"Extremo"</formula>
    </cfRule>
  </conditionalFormatting>
  <conditionalFormatting sqref="S28">
    <cfRule type="cellIs" dxfId="70" priority="26" operator="equal">
      <formula>"Alto"</formula>
    </cfRule>
  </conditionalFormatting>
  <conditionalFormatting sqref="S28">
    <cfRule type="cellIs" dxfId="69" priority="27" operator="equal">
      <formula>"Moderado"</formula>
    </cfRule>
  </conditionalFormatting>
  <conditionalFormatting sqref="S28">
    <cfRule type="cellIs" dxfId="68" priority="28" operator="equal">
      <formula>"Bajo"</formula>
    </cfRule>
  </conditionalFormatting>
  <conditionalFormatting sqref="S28">
    <cfRule type="cellIs" dxfId="49" priority="61" operator="equal">
      <formula>"Extremo"</formula>
    </cfRule>
  </conditionalFormatting>
  <conditionalFormatting sqref="S28">
    <cfRule type="cellIs" dxfId="48" priority="62" operator="equal">
      <formula>"Alto"</formula>
    </cfRule>
  </conditionalFormatting>
  <conditionalFormatting sqref="S28">
    <cfRule type="cellIs" dxfId="47" priority="63" operator="equal">
      <formula>"Moderado"</formula>
    </cfRule>
  </conditionalFormatting>
  <conditionalFormatting sqref="S28">
    <cfRule type="cellIs" dxfId="46" priority="64" operator="equal">
      <formula>"Bajo"</formula>
    </cfRule>
  </conditionalFormatting>
  <pageMargins left="0.7" right="0.7" top="0.75" bottom="0.75" header="0" footer="0"/>
  <pageSetup scale="16" orientation="portrait" r:id="rId1"/>
  <drawing r:id="rId2"/>
  <legacyDrawing r:id="rId3"/>
  <extLst>
    <ext xmlns:x14="http://schemas.microsoft.com/office/spreadsheetml/2009/9/main" uri="{CCE6A557-97BC-4b89-ADB6-D9C93CAAB3DF}">
      <x14:dataValidations xmlns:xm="http://schemas.microsoft.com/office/excel/2006/main" count="14">
        <x14:dataValidation type="list" allowBlank="1" showErrorMessage="1" xr:uid="{00000000-0002-0000-0100-000001000000}">
          <x14:formula1>
            <xm:f>'Tabla Impacto'!$F$210:$F$221</xm:f>
          </x14:formula1>
          <xm:sqref>O28</xm:sqref>
        </x14:dataValidation>
        <x14:dataValidation type="custom" allowBlank="1" showInputMessage="1" showErrorMessage="1" prompt="Recuerde que las acciones se generan bajo la medida de mitigar el riesgo" xr:uid="{00000000-0002-0000-0100-000003000000}">
          <x14:formula1>
            <xm:f>IF(OR(AH28='Opciones Tratamiento'!$B$2,AH28='Opciones Tratamiento'!$B$3,AH28='Opciones Tratamiento'!$B$4),ISBLANK(AH28),ISTEXT(AH28))</xm:f>
          </x14:formula1>
          <xm:sqref>AJ28:AK28</xm:sqref>
        </x14:dataValidation>
        <x14:dataValidation type="list" allowBlank="1" showErrorMessage="1" xr:uid="{00000000-0002-0000-0100-000004000000}">
          <x14:formula1>
            <xm:f>'Opciones Tratamiento'!$B$9:$B$10</xm:f>
          </x14:formula1>
          <xm:sqref>AP28:AP30</xm:sqref>
        </x14:dataValidation>
        <x14:dataValidation type="custom" allowBlank="1" showInputMessage="1" showErrorMessage="1" prompt="Recuerde que las acciones se generan bajo la medida de mitigar el riesgo" xr:uid="{00000000-0002-0000-0100-000009000000}">
          <x14:formula1>
            <xm:f>IF(OR(AI28='Opciones Tratamiento'!$B$2,AI28='Opciones Tratamiento'!$B$3,AI28='Opciones Tratamiento'!$B$4),ISBLANK(AI28),ISTEXT(AI28))</xm:f>
          </x14:formula1>
          <xm:sqref>AM28</xm:sqref>
        </x14:dataValidation>
        <x14:dataValidation type="custom" allowBlank="1" showInputMessage="1" showErrorMessage="1" prompt="Recuerde que las acciones se generan bajo la medida de mitigar el riesgo" xr:uid="{00000000-0002-0000-0100-00000A000000}">
          <x14:formula1>
            <xm:f>IF(OR(AI28='Opciones Tratamiento'!$B$2,AI28='Opciones Tratamiento'!$B$3,AI28='Opciones Tratamiento'!$B$4),ISBLANK(AI28),ISTEXT(AI28))</xm:f>
          </x14:formula1>
          <xm:sqref>AL28</xm:sqref>
        </x14:dataValidation>
        <x14:dataValidation type="list" allowBlank="1" showErrorMessage="1" xr:uid="{00000000-0002-0000-0100-00000D000000}">
          <x14:formula1>
            <xm:f>'Opciones Tratamiento'!$E$2:$E$4</xm:f>
          </x14:formula1>
          <xm:sqref>B28:C28</xm:sqref>
        </x14:dataValidation>
        <x14:dataValidation type="list" allowBlank="1" showErrorMessage="1" xr:uid="{00000000-0002-0000-0100-00000E000000}">
          <x14:formula1>
            <xm:f>'Opciones Tratamiento'!$B$2:$B$5</xm:f>
          </x14:formula1>
          <xm:sqref>AI28</xm:sqref>
        </x14:dataValidation>
        <x14:dataValidation type="list" allowBlank="1" showErrorMessage="1" xr:uid="{00000000-0002-0000-0100-000002000000}">
          <x14:formula1>
            <xm:f>'Tabla Valoración controles'!$D$7:$D$8</xm:f>
          </x14:formula1>
          <xm:sqref>X28:X30</xm:sqref>
        </x14:dataValidation>
        <x14:dataValidation type="list" allowBlank="1" showErrorMessage="1" xr:uid="{00000000-0002-0000-0100-000005000000}">
          <x14:formula1>
            <xm:f>'Tabla Valoración controles'!$D$9:$D$10</xm:f>
          </x14:formula1>
          <xm:sqref>Z28:Z30</xm:sqref>
        </x14:dataValidation>
        <x14:dataValidation type="list" allowBlank="1" showErrorMessage="1" xr:uid="{00000000-0002-0000-0100-000007000000}">
          <x14:formula1>
            <xm:f>'Tabla Valoración controles'!$D$4:$D$6</xm:f>
          </x14:formula1>
          <xm:sqref>W28:W30</xm:sqref>
        </x14:dataValidation>
        <x14:dataValidation type="list" allowBlank="1" showErrorMessage="1" xr:uid="{00000000-0002-0000-0100-000008000000}">
          <x14:formula1>
            <xm:f>'Tabla Valoración controles'!$D$13:$D$14</xm:f>
          </x14:formula1>
          <xm:sqref>AB28:AB30</xm:sqref>
        </x14:dataValidation>
        <x14:dataValidation type="list" allowBlank="1" showErrorMessage="1" xr:uid="{00000000-0002-0000-0100-00000B000000}">
          <x14:formula1>
            <xm:f>'Tabla Valoración controles'!$D$11:$D$12</xm:f>
          </x14:formula1>
          <xm:sqref>AA28:AA30</xm:sqref>
        </x14:dataValidation>
        <x14:dataValidation type="custom" allowBlank="1" showInputMessage="1" showErrorMessage="1" prompt="Recuerde que las acciones se generan bajo la medida de mitigar el riesgo" xr:uid="{00000000-0002-0000-0100-000006000000}">
          <x14:formula1>
            <xm:f>IF(OR(AI28='Opciones Tratamiento'!$B$2,AI28='Opciones Tratamiento'!$B$3,AI28='Opciones Tratamiento'!$B$4),ISBLANK(AI28),ISTEXT(AI28))</xm:f>
          </x14:formula1>
          <xm:sqref>AN28:AN30</xm:sqref>
        </x14:dataValidation>
        <x14:dataValidation type="custom" allowBlank="1" showInputMessage="1" showErrorMessage="1" prompt="Recuerde que las acciones se generan bajo la medida de mitigar el riesgo" xr:uid="{00000000-0002-0000-0100-00000C000000}">
          <x14:formula1>
            <xm:f>IF(OR(AI28='Opciones Tratamiento'!$B$2,AI28='Opciones Tratamiento'!$B$3,AI28='Opciones Tratamiento'!$B$4),ISBLANK(AI28),ISTEXT(AI28))</xm:f>
          </x14:formula1>
          <xm:sqref>AO28:AO30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I1000"/>
  <sheetViews>
    <sheetView workbookViewId="0"/>
  </sheetViews>
  <sheetFormatPr baseColWidth="10" defaultColWidth="12.625" defaultRowHeight="15" customHeight="1"/>
  <cols>
    <col min="1" max="1" width="9.375" customWidth="1"/>
    <col min="2" max="39" width="5" customWidth="1"/>
    <col min="40" max="40" width="9.375" customWidth="1"/>
    <col min="41" max="46" width="5" customWidth="1"/>
    <col min="47" max="61" width="9.375" customWidth="1"/>
  </cols>
  <sheetData>
    <row r="1" spans="1:6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312" t="s">
        <v>158</v>
      </c>
      <c r="C2" s="198"/>
      <c r="D2" s="198"/>
      <c r="E2" s="198"/>
      <c r="F2" s="198"/>
      <c r="G2" s="198"/>
      <c r="H2" s="198"/>
      <c r="I2" s="198"/>
      <c r="J2" s="313" t="s">
        <v>15</v>
      </c>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1"/>
      <c r="AO2" s="1"/>
      <c r="AP2" s="1"/>
      <c r="AQ2" s="1"/>
      <c r="AR2" s="1"/>
      <c r="AS2" s="1"/>
      <c r="AT2" s="1"/>
      <c r="AU2" s="1"/>
      <c r="AV2" s="1"/>
      <c r="AW2" s="1"/>
      <c r="AX2" s="1"/>
      <c r="AY2" s="1"/>
      <c r="AZ2" s="1"/>
      <c r="BA2" s="1"/>
      <c r="BB2" s="1"/>
      <c r="BC2" s="1"/>
      <c r="BD2" s="1"/>
      <c r="BE2" s="1"/>
      <c r="BF2" s="1"/>
      <c r="BG2" s="1"/>
      <c r="BH2" s="1"/>
      <c r="BI2" s="1"/>
    </row>
    <row r="3" spans="1:61" ht="18.75" customHeight="1">
      <c r="A3" s="1"/>
      <c r="B3" s="198"/>
      <c r="C3" s="198"/>
      <c r="D3" s="198"/>
      <c r="E3" s="198"/>
      <c r="F3" s="198"/>
      <c r="G3" s="198"/>
      <c r="H3" s="198"/>
      <c r="I3" s="198"/>
      <c r="J3" s="277"/>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
      <c r="AO3" s="1"/>
      <c r="AP3" s="1"/>
      <c r="AQ3" s="1"/>
      <c r="AR3" s="1"/>
      <c r="AS3" s="1"/>
      <c r="AT3" s="1"/>
      <c r="AU3" s="1"/>
      <c r="AV3" s="1"/>
      <c r="AW3" s="1"/>
      <c r="AX3" s="1"/>
      <c r="AY3" s="1"/>
      <c r="AZ3" s="1"/>
      <c r="BA3" s="1"/>
      <c r="BB3" s="1"/>
      <c r="BC3" s="1"/>
      <c r="BD3" s="1"/>
      <c r="BE3" s="1"/>
      <c r="BF3" s="1"/>
      <c r="BG3" s="1"/>
      <c r="BH3" s="1"/>
      <c r="BI3" s="1"/>
    </row>
    <row r="4" spans="1:61" ht="15" customHeight="1">
      <c r="A4" s="1"/>
      <c r="B4" s="198"/>
      <c r="C4" s="198"/>
      <c r="D4" s="198"/>
      <c r="E4" s="198"/>
      <c r="F4" s="198"/>
      <c r="G4" s="198"/>
      <c r="H4" s="198"/>
      <c r="I4" s="198"/>
      <c r="J4" s="277"/>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
      <c r="AO4" s="1"/>
      <c r="AP4" s="1"/>
      <c r="AQ4" s="1"/>
      <c r="AR4" s="1"/>
      <c r="AS4" s="1"/>
      <c r="AT4" s="1"/>
      <c r="AU4" s="1"/>
      <c r="AV4" s="1"/>
      <c r="AW4" s="1"/>
      <c r="AX4" s="1"/>
      <c r="AY4" s="1"/>
      <c r="AZ4" s="1"/>
      <c r="BA4" s="1"/>
      <c r="BB4" s="1"/>
      <c r="BC4" s="1"/>
      <c r="BD4" s="1"/>
      <c r="BE4" s="1"/>
      <c r="BF4" s="1"/>
      <c r="BG4" s="1"/>
      <c r="BH4" s="1"/>
      <c r="BI4" s="1"/>
    </row>
    <row r="5" spans="1:61"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314" t="s">
        <v>159</v>
      </c>
      <c r="C6" s="279"/>
      <c r="D6" s="276"/>
      <c r="E6" s="308" t="s">
        <v>160</v>
      </c>
      <c r="F6" s="282"/>
      <c r="G6" s="282"/>
      <c r="H6" s="282"/>
      <c r="I6" s="291"/>
      <c r="J6" s="281" t="str">
        <f ca="1">IF(AND('Mapa final'!$M$28="Muy Alta",'Mapa final'!$Q$28="Leve"),CONCATENATE("R",'Mapa final'!$A$28),"")</f>
        <v/>
      </c>
      <c r="K6" s="282"/>
      <c r="L6" s="283" t="e">
        <f>IF(AND('Mapa final'!#REF!="Muy Alta",'Mapa final'!#REF!="Leve"),CONCATENATE("R",'Mapa final'!#REF!),"")</f>
        <v>#REF!</v>
      </c>
      <c r="M6" s="282"/>
      <c r="N6" s="283" t="e">
        <f>IF(AND('Mapa final'!#REF!="Muy Alta",'Mapa final'!#REF!="Leve"),CONCATENATE("R",'Mapa final'!#REF!),"")</f>
        <v>#REF!</v>
      </c>
      <c r="O6" s="291"/>
      <c r="P6" s="281" t="str">
        <f ca="1">IF(AND('Mapa final'!$M$28="Muy Alta",'Mapa final'!$Q$28="Menor"),CONCATENATE("R",'Mapa final'!$A$28),"")</f>
        <v/>
      </c>
      <c r="Q6" s="282"/>
      <c r="R6" s="283" t="e">
        <f>IF(AND('Mapa final'!#REF!="Muy Alta",'Mapa final'!#REF!="Menor"),CONCATENATE("R",'Mapa final'!#REF!),"")</f>
        <v>#REF!</v>
      </c>
      <c r="S6" s="282"/>
      <c r="T6" s="283" t="e">
        <f>IF(AND('Mapa final'!#REF!="Muy Alta",'Mapa final'!#REF!="Menor"),CONCATENATE("R",'Mapa final'!#REF!),"")</f>
        <v>#REF!</v>
      </c>
      <c r="U6" s="291"/>
      <c r="V6" s="281" t="str">
        <f ca="1">IF(AND('Mapa final'!$M$28="Muy Alta",'Mapa final'!$Q$28="Moderado"),CONCATENATE("R",'Mapa final'!$A$28),"")</f>
        <v/>
      </c>
      <c r="W6" s="282"/>
      <c r="X6" s="283" t="e">
        <f>IF(AND('Mapa final'!#REF!="Muy Alta",'Mapa final'!#REF!="Moderado"),CONCATENATE("R",'Mapa final'!#REF!),"")</f>
        <v>#REF!</v>
      </c>
      <c r="Y6" s="282"/>
      <c r="Z6" s="283" t="e">
        <f>IF(AND('Mapa final'!#REF!="Muy Alta",'Mapa final'!#REF!="Moderado"),CONCATENATE("R",'Mapa final'!#REF!),"")</f>
        <v>#REF!</v>
      </c>
      <c r="AA6" s="291"/>
      <c r="AB6" s="281" t="str">
        <f ca="1">IF(AND('Mapa final'!$M$28="Muy Alta",'Mapa final'!$Q$28="Mayor"),CONCATENATE("R",'Mapa final'!$A$28),"")</f>
        <v/>
      </c>
      <c r="AC6" s="282"/>
      <c r="AD6" s="283" t="e">
        <f>IF(AND('Mapa final'!#REF!="Muy Alta",'Mapa final'!#REF!="Mayor"),CONCATENATE("R",'Mapa final'!#REF!),"")</f>
        <v>#REF!</v>
      </c>
      <c r="AE6" s="282"/>
      <c r="AF6" s="283" t="e">
        <f>IF(AND('Mapa final'!#REF!="Muy Alta",'Mapa final'!#REF!="Mayor"),CONCATENATE("R",'Mapa final'!#REF!),"")</f>
        <v>#REF!</v>
      </c>
      <c r="AG6" s="291"/>
      <c r="AH6" s="293" t="str">
        <f ca="1">IF(AND('Mapa final'!$M$28="Muy Alta",'Mapa final'!$Q$28="Catastrófico"),CONCATENATE("R",'Mapa final'!$A$28),"")</f>
        <v/>
      </c>
      <c r="AI6" s="282"/>
      <c r="AJ6" s="285" t="e">
        <f>IF(AND('Mapa final'!#REF!="Muy Alta",'Mapa final'!#REF!="Catastrófico"),CONCATENATE("R",'Mapa final'!#REF!),"")</f>
        <v>#REF!</v>
      </c>
      <c r="AK6" s="282"/>
      <c r="AL6" s="285" t="e">
        <f>IF(AND('Mapa final'!#REF!="Muy Alta",'Mapa final'!#REF!="Catastrófico"),CONCATENATE("R",'Mapa final'!#REF!),"")</f>
        <v>#REF!</v>
      </c>
      <c r="AM6" s="291"/>
      <c r="AO6" s="307" t="s">
        <v>161</v>
      </c>
      <c r="AP6" s="298"/>
      <c r="AQ6" s="298"/>
      <c r="AR6" s="298"/>
      <c r="AS6" s="298"/>
      <c r="AT6" s="299"/>
      <c r="AU6" s="1"/>
      <c r="AV6" s="1"/>
      <c r="AW6" s="1"/>
      <c r="AX6" s="1"/>
      <c r="AY6" s="1"/>
      <c r="AZ6" s="1"/>
      <c r="BA6" s="1"/>
      <c r="BB6" s="1"/>
      <c r="BC6" s="1"/>
      <c r="BD6" s="1"/>
      <c r="BE6" s="1"/>
      <c r="BF6" s="1"/>
      <c r="BG6" s="1"/>
      <c r="BH6" s="1"/>
      <c r="BI6" s="1"/>
    </row>
    <row r="7" spans="1:61" ht="15" customHeight="1">
      <c r="A7" s="1"/>
      <c r="B7" s="277"/>
      <c r="C7" s="198"/>
      <c r="D7" s="199"/>
      <c r="E7" s="210"/>
      <c r="F7" s="198"/>
      <c r="G7" s="198"/>
      <c r="H7" s="198"/>
      <c r="I7" s="199"/>
      <c r="J7" s="210"/>
      <c r="K7" s="198"/>
      <c r="L7" s="277"/>
      <c r="M7" s="198"/>
      <c r="N7" s="277"/>
      <c r="O7" s="199"/>
      <c r="P7" s="210"/>
      <c r="Q7" s="198"/>
      <c r="R7" s="277"/>
      <c r="S7" s="198"/>
      <c r="T7" s="277"/>
      <c r="U7" s="199"/>
      <c r="V7" s="210"/>
      <c r="W7" s="198"/>
      <c r="X7" s="277"/>
      <c r="Y7" s="198"/>
      <c r="Z7" s="277"/>
      <c r="AA7" s="199"/>
      <c r="AB7" s="210"/>
      <c r="AC7" s="198"/>
      <c r="AD7" s="277"/>
      <c r="AE7" s="198"/>
      <c r="AF7" s="277"/>
      <c r="AG7" s="199"/>
      <c r="AH7" s="210"/>
      <c r="AI7" s="198"/>
      <c r="AJ7" s="277"/>
      <c r="AK7" s="198"/>
      <c r="AL7" s="277"/>
      <c r="AM7" s="199"/>
      <c r="AN7" s="1"/>
      <c r="AO7" s="300"/>
      <c r="AP7" s="198"/>
      <c r="AQ7" s="198"/>
      <c r="AR7" s="198"/>
      <c r="AS7" s="198"/>
      <c r="AT7" s="301"/>
      <c r="AU7" s="1"/>
      <c r="AV7" s="1"/>
      <c r="AW7" s="1"/>
      <c r="AX7" s="1"/>
      <c r="AY7" s="1"/>
      <c r="AZ7" s="1"/>
      <c r="BA7" s="1"/>
      <c r="BB7" s="1"/>
      <c r="BC7" s="1"/>
      <c r="BD7" s="1"/>
      <c r="BE7" s="1"/>
      <c r="BF7" s="1"/>
      <c r="BG7" s="1"/>
      <c r="BH7" s="1"/>
      <c r="BI7" s="1"/>
    </row>
    <row r="8" spans="1:61" ht="15" customHeight="1">
      <c r="A8" s="1"/>
      <c r="B8" s="277"/>
      <c r="C8" s="198"/>
      <c r="D8" s="199"/>
      <c r="E8" s="210"/>
      <c r="F8" s="198"/>
      <c r="G8" s="198"/>
      <c r="H8" s="198"/>
      <c r="I8" s="199"/>
      <c r="J8" s="284" t="e">
        <f>IF(AND('Mapa final'!#REF!="Muy Alta",'Mapa final'!#REF!="Leve"),CONCATENATE("R",'Mapa final'!#REF!),"")</f>
        <v>#REF!</v>
      </c>
      <c r="K8" s="279"/>
      <c r="L8" s="275" t="e">
        <f>IF(AND('Mapa final'!#REF!="Muy Alta",'Mapa final'!#REF!="Leve"),CONCATENATE("R",'Mapa final'!#REF!),"")</f>
        <v>#REF!</v>
      </c>
      <c r="M8" s="279"/>
      <c r="N8" s="275" t="e">
        <f>IF(AND('Mapa final'!#REF!="Muy Alta",'Mapa final'!#REF!="Leve"),CONCATENATE("R",'Mapa final'!#REF!),"")</f>
        <v>#REF!</v>
      </c>
      <c r="O8" s="276"/>
      <c r="P8" s="284" t="e">
        <f>IF(AND('Mapa final'!#REF!="Muy Alta",'Mapa final'!#REF!="Menor"),CONCATENATE("R",'Mapa final'!#REF!),"")</f>
        <v>#REF!</v>
      </c>
      <c r="Q8" s="279"/>
      <c r="R8" s="275" t="e">
        <f>IF(AND('Mapa final'!#REF!="Muy Alta",'Mapa final'!#REF!="Menor"),CONCATENATE("R",'Mapa final'!#REF!),"")</f>
        <v>#REF!</v>
      </c>
      <c r="S8" s="279"/>
      <c r="T8" s="275" t="e">
        <f>IF(AND('Mapa final'!#REF!="Muy Alta",'Mapa final'!#REF!="Menor"),CONCATENATE("R",'Mapa final'!#REF!),"")</f>
        <v>#REF!</v>
      </c>
      <c r="U8" s="276"/>
      <c r="V8" s="284" t="e">
        <f>IF(AND('Mapa final'!#REF!="Muy Alta",'Mapa final'!#REF!="Moderado"),CONCATENATE("R",'Mapa final'!#REF!),"")</f>
        <v>#REF!</v>
      </c>
      <c r="W8" s="279"/>
      <c r="X8" s="275" t="e">
        <f>IF(AND('Mapa final'!#REF!="Muy Alta",'Mapa final'!#REF!="Moderado"),CONCATENATE("R",'Mapa final'!#REF!),"")</f>
        <v>#REF!</v>
      </c>
      <c r="Y8" s="279"/>
      <c r="Z8" s="275" t="e">
        <f>IF(AND('Mapa final'!#REF!="Muy Alta",'Mapa final'!#REF!="Moderado"),CONCATENATE("R",'Mapa final'!#REF!),"")</f>
        <v>#REF!</v>
      </c>
      <c r="AA8" s="276"/>
      <c r="AB8" s="284" t="e">
        <f>IF(AND('Mapa final'!#REF!="Muy Alta",'Mapa final'!#REF!="Mayor"),CONCATENATE("R",'Mapa final'!#REF!),"")</f>
        <v>#REF!</v>
      </c>
      <c r="AC8" s="279"/>
      <c r="AD8" s="275" t="e">
        <f>IF(AND('Mapa final'!#REF!="Muy Alta",'Mapa final'!#REF!="Mayor"),CONCATENATE("R",'Mapa final'!#REF!),"")</f>
        <v>#REF!</v>
      </c>
      <c r="AE8" s="279"/>
      <c r="AF8" s="275" t="e">
        <f>IF(AND('Mapa final'!#REF!="Muy Alta",'Mapa final'!#REF!="Mayor"),CONCATENATE("R",'Mapa final'!#REF!),"")</f>
        <v>#REF!</v>
      </c>
      <c r="AG8" s="276"/>
      <c r="AH8" s="278" t="e">
        <f>IF(AND('Mapa final'!#REF!="Muy Alta",'Mapa final'!#REF!="Catastrófico"),CONCATENATE("R",'Mapa final'!#REF!),"")</f>
        <v>#REF!</v>
      </c>
      <c r="AI8" s="279"/>
      <c r="AJ8" s="280" t="e">
        <f>IF(AND('Mapa final'!#REF!="Muy Alta",'Mapa final'!#REF!="Catastrófico"),CONCATENATE("R",'Mapa final'!#REF!),"")</f>
        <v>#REF!</v>
      </c>
      <c r="AK8" s="279"/>
      <c r="AL8" s="280" t="e">
        <f>IF(AND('Mapa final'!#REF!="Muy Alta",'Mapa final'!#REF!="Catastrófico"),CONCATENATE("R",'Mapa final'!#REF!),"")</f>
        <v>#REF!</v>
      </c>
      <c r="AM8" s="276"/>
      <c r="AN8" s="1"/>
      <c r="AO8" s="300"/>
      <c r="AP8" s="198"/>
      <c r="AQ8" s="198"/>
      <c r="AR8" s="198"/>
      <c r="AS8" s="198"/>
      <c r="AT8" s="301"/>
      <c r="AU8" s="1"/>
      <c r="AV8" s="1"/>
      <c r="AW8" s="1"/>
      <c r="AX8" s="1"/>
      <c r="AY8" s="1"/>
      <c r="AZ8" s="1"/>
      <c r="BA8" s="1"/>
      <c r="BB8" s="1"/>
      <c r="BC8" s="1"/>
      <c r="BD8" s="1"/>
      <c r="BE8" s="1"/>
      <c r="BF8" s="1"/>
      <c r="BG8" s="1"/>
      <c r="BH8" s="1"/>
      <c r="BI8" s="1"/>
    </row>
    <row r="9" spans="1:61" ht="15" customHeight="1">
      <c r="A9" s="1"/>
      <c r="B9" s="277"/>
      <c r="C9" s="198"/>
      <c r="D9" s="199"/>
      <c r="E9" s="210"/>
      <c r="F9" s="198"/>
      <c r="G9" s="198"/>
      <c r="H9" s="198"/>
      <c r="I9" s="199"/>
      <c r="J9" s="210"/>
      <c r="K9" s="198"/>
      <c r="L9" s="277"/>
      <c r="M9" s="198"/>
      <c r="N9" s="277"/>
      <c r="O9" s="199"/>
      <c r="P9" s="210"/>
      <c r="Q9" s="198"/>
      <c r="R9" s="277"/>
      <c r="S9" s="198"/>
      <c r="T9" s="277"/>
      <c r="U9" s="199"/>
      <c r="V9" s="210"/>
      <c r="W9" s="198"/>
      <c r="X9" s="277"/>
      <c r="Y9" s="198"/>
      <c r="Z9" s="277"/>
      <c r="AA9" s="199"/>
      <c r="AB9" s="210"/>
      <c r="AC9" s="198"/>
      <c r="AD9" s="277"/>
      <c r="AE9" s="198"/>
      <c r="AF9" s="277"/>
      <c r="AG9" s="199"/>
      <c r="AH9" s="210"/>
      <c r="AI9" s="198"/>
      <c r="AJ9" s="277"/>
      <c r="AK9" s="198"/>
      <c r="AL9" s="277"/>
      <c r="AM9" s="199"/>
      <c r="AN9" s="1"/>
      <c r="AO9" s="300"/>
      <c r="AP9" s="198"/>
      <c r="AQ9" s="198"/>
      <c r="AR9" s="198"/>
      <c r="AS9" s="198"/>
      <c r="AT9" s="301"/>
      <c r="AU9" s="1"/>
      <c r="AV9" s="1"/>
      <c r="AW9" s="1"/>
      <c r="AX9" s="1"/>
      <c r="AY9" s="1"/>
      <c r="AZ9" s="1"/>
      <c r="BA9" s="1"/>
      <c r="BB9" s="1"/>
      <c r="BC9" s="1"/>
      <c r="BD9" s="1"/>
      <c r="BE9" s="1"/>
      <c r="BF9" s="1"/>
      <c r="BG9" s="1"/>
      <c r="BH9" s="1"/>
      <c r="BI9" s="1"/>
    </row>
    <row r="10" spans="1:61" ht="15" customHeight="1">
      <c r="A10" s="1"/>
      <c r="B10" s="277"/>
      <c r="C10" s="198"/>
      <c r="D10" s="199"/>
      <c r="E10" s="210"/>
      <c r="F10" s="198"/>
      <c r="G10" s="198"/>
      <c r="H10" s="198"/>
      <c r="I10" s="199"/>
      <c r="J10" s="284" t="e">
        <f>IF(AND('Mapa final'!#REF!="Muy Alta",'Mapa final'!#REF!="Leve"),CONCATENATE("R",'Mapa final'!#REF!),"")</f>
        <v>#REF!</v>
      </c>
      <c r="K10" s="279"/>
      <c r="L10" s="275" t="e">
        <f>IF(AND('Mapa final'!#REF!="Muy Alta",'Mapa final'!#REF!="Leve"),CONCATENATE("R",'Mapa final'!#REF!),"")</f>
        <v>#REF!</v>
      </c>
      <c r="M10" s="279"/>
      <c r="N10" s="275" t="e">
        <f>IF(AND('Mapa final'!#REF!="Muy Alta",'Mapa final'!#REF!="Leve"),CONCATENATE("R",'Mapa final'!#REF!),"")</f>
        <v>#REF!</v>
      </c>
      <c r="O10" s="276"/>
      <c r="P10" s="284" t="e">
        <f>IF(AND('Mapa final'!#REF!="Muy Alta",'Mapa final'!#REF!="Menor"),CONCATENATE("R",'Mapa final'!#REF!),"")</f>
        <v>#REF!</v>
      </c>
      <c r="Q10" s="279"/>
      <c r="R10" s="275" t="e">
        <f>IF(AND('Mapa final'!#REF!="Muy Alta",'Mapa final'!#REF!="Menor"),CONCATENATE("R",'Mapa final'!#REF!),"")</f>
        <v>#REF!</v>
      </c>
      <c r="S10" s="279"/>
      <c r="T10" s="275" t="e">
        <f>IF(AND('Mapa final'!#REF!="Muy Alta",'Mapa final'!#REF!="Menor"),CONCATENATE("R",'Mapa final'!#REF!),"")</f>
        <v>#REF!</v>
      </c>
      <c r="U10" s="276"/>
      <c r="V10" s="284" t="e">
        <f>IF(AND('Mapa final'!#REF!="Muy Alta",'Mapa final'!#REF!="Moderado"),CONCATENATE("R",'Mapa final'!#REF!),"")</f>
        <v>#REF!</v>
      </c>
      <c r="W10" s="279"/>
      <c r="X10" s="275" t="e">
        <f>IF(AND('Mapa final'!#REF!="Muy Alta",'Mapa final'!#REF!="Moderado"),CONCATENATE("R",'Mapa final'!#REF!),"")</f>
        <v>#REF!</v>
      </c>
      <c r="Y10" s="279"/>
      <c r="Z10" s="275" t="e">
        <f>IF(AND('Mapa final'!#REF!="Muy Alta",'Mapa final'!#REF!="Moderado"),CONCATENATE("R",'Mapa final'!#REF!),"")</f>
        <v>#REF!</v>
      </c>
      <c r="AA10" s="276"/>
      <c r="AB10" s="284" t="e">
        <f>IF(AND('Mapa final'!#REF!="Muy Alta",'Mapa final'!#REF!="Mayor"),CONCATENATE("R",'Mapa final'!#REF!),"")</f>
        <v>#REF!</v>
      </c>
      <c r="AC10" s="279"/>
      <c r="AD10" s="275" t="e">
        <f>IF(AND('Mapa final'!#REF!="Muy Alta",'Mapa final'!#REF!="Mayor"),CONCATENATE("R",'Mapa final'!#REF!),"")</f>
        <v>#REF!</v>
      </c>
      <c r="AE10" s="279"/>
      <c r="AF10" s="275" t="e">
        <f>IF(AND('Mapa final'!#REF!="Muy Alta",'Mapa final'!#REF!="Mayor"),CONCATENATE("R",'Mapa final'!#REF!),"")</f>
        <v>#REF!</v>
      </c>
      <c r="AG10" s="276"/>
      <c r="AH10" s="278" t="e">
        <f>IF(AND('Mapa final'!#REF!="Muy Alta",'Mapa final'!#REF!="Catastrófico"),CONCATENATE("R",'Mapa final'!#REF!),"")</f>
        <v>#REF!</v>
      </c>
      <c r="AI10" s="279"/>
      <c r="AJ10" s="280" t="e">
        <f>IF(AND('Mapa final'!#REF!="Muy Alta",'Mapa final'!#REF!="Catastrófico"),CONCATENATE("R",'Mapa final'!#REF!),"")</f>
        <v>#REF!</v>
      </c>
      <c r="AK10" s="279"/>
      <c r="AL10" s="280" t="e">
        <f>IF(AND('Mapa final'!#REF!="Muy Alta",'Mapa final'!#REF!="Catastrófico"),CONCATENATE("R",'Mapa final'!#REF!),"")</f>
        <v>#REF!</v>
      </c>
      <c r="AM10" s="276"/>
      <c r="AN10" s="1"/>
      <c r="AO10" s="300"/>
      <c r="AP10" s="198"/>
      <c r="AQ10" s="198"/>
      <c r="AR10" s="198"/>
      <c r="AS10" s="198"/>
      <c r="AT10" s="301"/>
      <c r="AU10" s="1"/>
      <c r="AV10" s="1"/>
      <c r="AW10" s="1"/>
      <c r="AX10" s="1"/>
      <c r="AY10" s="1"/>
      <c r="AZ10" s="1"/>
      <c r="BA10" s="1"/>
      <c r="BB10" s="1"/>
      <c r="BC10" s="1"/>
      <c r="BD10" s="1"/>
      <c r="BE10" s="1"/>
      <c r="BF10" s="1"/>
      <c r="BG10" s="1"/>
      <c r="BH10" s="1"/>
      <c r="BI10" s="1"/>
    </row>
    <row r="11" spans="1:61" ht="15" customHeight="1">
      <c r="A11" s="1"/>
      <c r="B11" s="277"/>
      <c r="C11" s="198"/>
      <c r="D11" s="199"/>
      <c r="E11" s="210"/>
      <c r="F11" s="198"/>
      <c r="G11" s="198"/>
      <c r="H11" s="198"/>
      <c r="I11" s="199"/>
      <c r="J11" s="210"/>
      <c r="K11" s="198"/>
      <c r="L11" s="277"/>
      <c r="M11" s="198"/>
      <c r="N11" s="277"/>
      <c r="O11" s="199"/>
      <c r="P11" s="210"/>
      <c r="Q11" s="198"/>
      <c r="R11" s="277"/>
      <c r="S11" s="198"/>
      <c r="T11" s="277"/>
      <c r="U11" s="199"/>
      <c r="V11" s="210"/>
      <c r="W11" s="198"/>
      <c r="X11" s="277"/>
      <c r="Y11" s="198"/>
      <c r="Z11" s="277"/>
      <c r="AA11" s="199"/>
      <c r="AB11" s="210"/>
      <c r="AC11" s="198"/>
      <c r="AD11" s="277"/>
      <c r="AE11" s="198"/>
      <c r="AF11" s="277"/>
      <c r="AG11" s="199"/>
      <c r="AH11" s="210"/>
      <c r="AI11" s="198"/>
      <c r="AJ11" s="277"/>
      <c r="AK11" s="198"/>
      <c r="AL11" s="277"/>
      <c r="AM11" s="199"/>
      <c r="AN11" s="1"/>
      <c r="AO11" s="300"/>
      <c r="AP11" s="198"/>
      <c r="AQ11" s="198"/>
      <c r="AR11" s="198"/>
      <c r="AS11" s="198"/>
      <c r="AT11" s="301"/>
      <c r="AU11" s="1"/>
      <c r="AV11" s="1"/>
      <c r="AW11" s="1"/>
      <c r="AX11" s="1"/>
      <c r="AY11" s="1"/>
      <c r="AZ11" s="1"/>
      <c r="BA11" s="1"/>
      <c r="BB11" s="1"/>
      <c r="BC11" s="1"/>
      <c r="BD11" s="1"/>
      <c r="BE11" s="1"/>
      <c r="BF11" s="1"/>
      <c r="BG11" s="1"/>
      <c r="BH11" s="1"/>
      <c r="BI11" s="1"/>
    </row>
    <row r="12" spans="1:61" ht="15" customHeight="1">
      <c r="A12" s="1"/>
      <c r="B12" s="277"/>
      <c r="C12" s="198"/>
      <c r="D12" s="199"/>
      <c r="E12" s="210"/>
      <c r="F12" s="198"/>
      <c r="G12" s="198"/>
      <c r="H12" s="198"/>
      <c r="I12" s="199"/>
      <c r="J12" s="284" t="e">
        <f>IF(AND('Mapa final'!#REF!="Muy Alta",'Mapa final'!#REF!="Leve"),CONCATENATE("R",'Mapa final'!#REF!),"")</f>
        <v>#REF!</v>
      </c>
      <c r="K12" s="279"/>
      <c r="L12" s="275" t="e">
        <f>IF(AND('Mapa final'!#REF!="Muy Alta",'Mapa final'!#REF!="Leve"),CONCATENATE("R",'Mapa final'!#REF!),"")</f>
        <v>#REF!</v>
      </c>
      <c r="M12" s="279"/>
      <c r="N12" s="275" t="e">
        <f>IF(AND('Mapa final'!#REF!="Muy Alta",'Mapa final'!#REF!="Leve"),CONCATENATE("R",'Mapa final'!#REF!),"")</f>
        <v>#REF!</v>
      </c>
      <c r="O12" s="276"/>
      <c r="P12" s="284" t="e">
        <f>IF(AND('Mapa final'!#REF!="Muy Alta",'Mapa final'!#REF!="Menor"),CONCATENATE("R",'Mapa final'!#REF!),"")</f>
        <v>#REF!</v>
      </c>
      <c r="Q12" s="279"/>
      <c r="R12" s="275" t="e">
        <f>IF(AND('Mapa final'!#REF!="Muy Alta",'Mapa final'!#REF!="Menor"),CONCATENATE("R",'Mapa final'!#REF!),"")</f>
        <v>#REF!</v>
      </c>
      <c r="S12" s="279"/>
      <c r="T12" s="275" t="e">
        <f>IF(AND('Mapa final'!#REF!="Muy Alta",'Mapa final'!#REF!="Menor"),CONCATENATE("R",'Mapa final'!#REF!),"")</f>
        <v>#REF!</v>
      </c>
      <c r="U12" s="276"/>
      <c r="V12" s="284" t="e">
        <f>IF(AND('Mapa final'!#REF!="Muy Alta",'Mapa final'!#REF!="Moderado"),CONCATENATE("R",'Mapa final'!#REF!),"")</f>
        <v>#REF!</v>
      </c>
      <c r="W12" s="279"/>
      <c r="X12" s="275" t="e">
        <f>IF(AND('Mapa final'!#REF!="Muy Alta",'Mapa final'!#REF!="Moderado"),CONCATENATE("R",'Mapa final'!#REF!),"")</f>
        <v>#REF!</v>
      </c>
      <c r="Y12" s="279"/>
      <c r="Z12" s="275" t="e">
        <f>IF(AND('Mapa final'!#REF!="Muy Alta",'Mapa final'!#REF!="Moderado"),CONCATENATE("R",'Mapa final'!#REF!),"")</f>
        <v>#REF!</v>
      </c>
      <c r="AA12" s="276"/>
      <c r="AB12" s="284" t="e">
        <f>IF(AND('Mapa final'!#REF!="Muy Alta",'Mapa final'!#REF!="Mayor"),CONCATENATE("R",'Mapa final'!#REF!),"")</f>
        <v>#REF!</v>
      </c>
      <c r="AC12" s="279"/>
      <c r="AD12" s="275" t="e">
        <f>IF(AND('Mapa final'!#REF!="Muy Alta",'Mapa final'!#REF!="Mayor"),CONCATENATE("R",'Mapa final'!#REF!),"")</f>
        <v>#REF!</v>
      </c>
      <c r="AE12" s="279"/>
      <c r="AF12" s="275" t="e">
        <f>IF(AND('Mapa final'!#REF!="Muy Alta",'Mapa final'!#REF!="Mayor"),CONCATENATE("R",'Mapa final'!#REF!),"")</f>
        <v>#REF!</v>
      </c>
      <c r="AG12" s="276"/>
      <c r="AH12" s="278" t="e">
        <f>IF(AND('Mapa final'!#REF!="Muy Alta",'Mapa final'!#REF!="Catastrófico"),CONCATENATE("R",'Mapa final'!#REF!),"")</f>
        <v>#REF!</v>
      </c>
      <c r="AI12" s="279"/>
      <c r="AJ12" s="280" t="e">
        <f>IF(AND('Mapa final'!#REF!="Muy Alta",'Mapa final'!#REF!="Catastrófico"),CONCATENATE("R",'Mapa final'!#REF!),"")</f>
        <v>#REF!</v>
      </c>
      <c r="AK12" s="279"/>
      <c r="AL12" s="280" t="e">
        <f>IF(AND('Mapa final'!#REF!="Muy Alta",'Mapa final'!#REF!="Catastrófico"),CONCATENATE("R",'Mapa final'!#REF!),"")</f>
        <v>#REF!</v>
      </c>
      <c r="AM12" s="276"/>
      <c r="AN12" s="1"/>
      <c r="AO12" s="300"/>
      <c r="AP12" s="198"/>
      <c r="AQ12" s="198"/>
      <c r="AR12" s="198"/>
      <c r="AS12" s="198"/>
      <c r="AT12" s="301"/>
      <c r="AU12" s="1"/>
      <c r="AV12" s="1"/>
      <c r="AW12" s="1"/>
      <c r="AX12" s="1"/>
      <c r="AY12" s="1"/>
      <c r="AZ12" s="1"/>
      <c r="BA12" s="1"/>
      <c r="BB12" s="1"/>
      <c r="BC12" s="1"/>
      <c r="BD12" s="1"/>
      <c r="BE12" s="1"/>
      <c r="BF12" s="1"/>
      <c r="BG12" s="1"/>
      <c r="BH12" s="1"/>
      <c r="BI12" s="1"/>
    </row>
    <row r="13" spans="1:61" ht="15.75" customHeight="1">
      <c r="A13" s="1"/>
      <c r="B13" s="277"/>
      <c r="C13" s="198"/>
      <c r="D13" s="199"/>
      <c r="E13" s="286"/>
      <c r="F13" s="287"/>
      <c r="G13" s="287"/>
      <c r="H13" s="287"/>
      <c r="I13" s="289"/>
      <c r="J13" s="210"/>
      <c r="K13" s="198"/>
      <c r="L13" s="277"/>
      <c r="M13" s="198"/>
      <c r="N13" s="277"/>
      <c r="O13" s="199"/>
      <c r="P13" s="210"/>
      <c r="Q13" s="198"/>
      <c r="R13" s="277"/>
      <c r="S13" s="198"/>
      <c r="T13" s="277"/>
      <c r="U13" s="199"/>
      <c r="V13" s="210"/>
      <c r="W13" s="198"/>
      <c r="X13" s="277"/>
      <c r="Y13" s="198"/>
      <c r="Z13" s="277"/>
      <c r="AA13" s="199"/>
      <c r="AB13" s="210"/>
      <c r="AC13" s="198"/>
      <c r="AD13" s="277"/>
      <c r="AE13" s="198"/>
      <c r="AF13" s="277"/>
      <c r="AG13" s="199"/>
      <c r="AH13" s="286"/>
      <c r="AI13" s="287"/>
      <c r="AJ13" s="288"/>
      <c r="AK13" s="287"/>
      <c r="AL13" s="288"/>
      <c r="AM13" s="289"/>
      <c r="AN13" s="1"/>
      <c r="AO13" s="302"/>
      <c r="AP13" s="303"/>
      <c r="AQ13" s="303"/>
      <c r="AR13" s="303"/>
      <c r="AS13" s="303"/>
      <c r="AT13" s="304"/>
      <c r="AU13" s="1"/>
      <c r="AV13" s="1"/>
      <c r="AW13" s="1"/>
      <c r="AX13" s="1"/>
      <c r="AY13" s="1"/>
      <c r="AZ13" s="1"/>
      <c r="BA13" s="1"/>
      <c r="BB13" s="1"/>
      <c r="BC13" s="1"/>
      <c r="BD13" s="1"/>
      <c r="BE13" s="1"/>
      <c r="BF13" s="1"/>
      <c r="BG13" s="1"/>
      <c r="BH13" s="1"/>
      <c r="BI13" s="1"/>
    </row>
    <row r="14" spans="1:61" ht="15" customHeight="1">
      <c r="A14" s="1"/>
      <c r="B14" s="277"/>
      <c r="C14" s="198"/>
      <c r="D14" s="199"/>
      <c r="E14" s="308" t="s">
        <v>162</v>
      </c>
      <c r="F14" s="282"/>
      <c r="G14" s="282"/>
      <c r="H14" s="282"/>
      <c r="I14" s="282"/>
      <c r="J14" s="292" t="str">
        <f ca="1">IF(AND('Mapa final'!$M$28="Alta",'Mapa final'!$Q$28="Leve"),CONCATENATE("R",'Mapa final'!$A$28),"")</f>
        <v/>
      </c>
      <c r="K14" s="282"/>
      <c r="L14" s="290" t="e">
        <f>IF(AND('Mapa final'!#REF!="Alta",'Mapa final'!#REF!="Leve"),CONCATENATE("R",'Mapa final'!#REF!),"")</f>
        <v>#REF!</v>
      </c>
      <c r="M14" s="282"/>
      <c r="N14" s="290" t="e">
        <f>IF(AND('Mapa final'!#REF!="Alta",'Mapa final'!#REF!="Leve"),CONCATENATE("R",'Mapa final'!#REF!),"")</f>
        <v>#REF!</v>
      </c>
      <c r="O14" s="291"/>
      <c r="P14" s="292" t="str">
        <f ca="1">IF(AND('Mapa final'!$M$28="Alta",'Mapa final'!$Q$28="Menor"),CONCATENATE("R",'Mapa final'!$A$28),"")</f>
        <v/>
      </c>
      <c r="Q14" s="282"/>
      <c r="R14" s="290" t="e">
        <f>IF(AND('Mapa final'!#REF!="Alta",'Mapa final'!#REF!="Menor"),CONCATENATE("R",'Mapa final'!#REF!),"")</f>
        <v>#REF!</v>
      </c>
      <c r="S14" s="282"/>
      <c r="T14" s="290" t="e">
        <f>IF(AND('Mapa final'!#REF!="Alta",'Mapa final'!#REF!="Menor"),CONCATENATE("R",'Mapa final'!#REF!),"")</f>
        <v>#REF!</v>
      </c>
      <c r="U14" s="291"/>
      <c r="V14" s="281" t="str">
        <f ca="1">IF(AND('Mapa final'!$M$28="Alta",'Mapa final'!$Q$28="Moderado"),CONCATENATE("R",'Mapa final'!$A$28),"")</f>
        <v/>
      </c>
      <c r="W14" s="282"/>
      <c r="X14" s="283" t="e">
        <f>IF(AND('Mapa final'!#REF!="Alta",'Mapa final'!#REF!="Moderado"),CONCATENATE("R",'Mapa final'!#REF!),"")</f>
        <v>#REF!</v>
      </c>
      <c r="Y14" s="282"/>
      <c r="Z14" s="283" t="e">
        <f>IF(AND('Mapa final'!#REF!="Alta",'Mapa final'!#REF!="Moderado"),CONCATENATE("R",'Mapa final'!#REF!),"")</f>
        <v>#REF!</v>
      </c>
      <c r="AA14" s="291"/>
      <c r="AB14" s="281" t="str">
        <f ca="1">IF(AND('Mapa final'!$M$28="Alta",'Mapa final'!$Q$28="Mayor"),CONCATENATE("R",'Mapa final'!$A$28),"")</f>
        <v/>
      </c>
      <c r="AC14" s="282"/>
      <c r="AD14" s="283" t="e">
        <f>IF(AND('Mapa final'!#REF!="Alta",'Mapa final'!#REF!="Mayor"),CONCATENATE("R",'Mapa final'!#REF!),"")</f>
        <v>#REF!</v>
      </c>
      <c r="AE14" s="282"/>
      <c r="AF14" s="283" t="e">
        <f>IF(AND('Mapa final'!#REF!="Alta",'Mapa final'!#REF!="Mayor"),CONCATENATE("R",'Mapa final'!#REF!),"")</f>
        <v>#REF!</v>
      </c>
      <c r="AG14" s="291"/>
      <c r="AH14" s="293" t="str">
        <f ca="1">IF(AND('Mapa final'!$M$28="Alta",'Mapa final'!$Q$28="Catastrófico"),CONCATENATE("R",'Mapa final'!$A$28),"")</f>
        <v/>
      </c>
      <c r="AI14" s="282"/>
      <c r="AJ14" s="285" t="e">
        <f>IF(AND('Mapa final'!#REF!="Alta",'Mapa final'!#REF!="Catastrófico"),CONCATENATE("R",'Mapa final'!#REF!),"")</f>
        <v>#REF!</v>
      </c>
      <c r="AK14" s="282"/>
      <c r="AL14" s="285" t="e">
        <f>IF(AND('Mapa final'!#REF!="Alta",'Mapa final'!#REF!="Catastrófico"),CONCATENATE("R",'Mapa final'!#REF!),"")</f>
        <v>#REF!</v>
      </c>
      <c r="AM14" s="291"/>
      <c r="AN14" s="1"/>
      <c r="AO14" s="305" t="s">
        <v>163</v>
      </c>
      <c r="AP14" s="298"/>
      <c r="AQ14" s="298"/>
      <c r="AR14" s="298"/>
      <c r="AS14" s="298"/>
      <c r="AT14" s="299"/>
      <c r="AU14" s="1"/>
      <c r="AV14" s="1"/>
      <c r="AW14" s="1"/>
      <c r="AX14" s="1"/>
      <c r="AY14" s="1"/>
      <c r="AZ14" s="1"/>
      <c r="BA14" s="1"/>
      <c r="BB14" s="1"/>
      <c r="BC14" s="1"/>
      <c r="BD14" s="1"/>
      <c r="BE14" s="1"/>
      <c r="BF14" s="1"/>
      <c r="BG14" s="1"/>
      <c r="BH14" s="1"/>
      <c r="BI14" s="1"/>
    </row>
    <row r="15" spans="1:61" ht="15" customHeight="1">
      <c r="A15" s="1"/>
      <c r="B15" s="277"/>
      <c r="C15" s="198"/>
      <c r="D15" s="199"/>
      <c r="E15" s="210"/>
      <c r="F15" s="198"/>
      <c r="G15" s="198"/>
      <c r="H15" s="198"/>
      <c r="I15" s="198"/>
      <c r="J15" s="210"/>
      <c r="K15" s="198"/>
      <c r="L15" s="277"/>
      <c r="M15" s="198"/>
      <c r="N15" s="277"/>
      <c r="O15" s="199"/>
      <c r="P15" s="210"/>
      <c r="Q15" s="198"/>
      <c r="R15" s="277"/>
      <c r="S15" s="198"/>
      <c r="T15" s="277"/>
      <c r="U15" s="199"/>
      <c r="V15" s="210"/>
      <c r="W15" s="198"/>
      <c r="X15" s="277"/>
      <c r="Y15" s="198"/>
      <c r="Z15" s="277"/>
      <c r="AA15" s="199"/>
      <c r="AB15" s="210"/>
      <c r="AC15" s="198"/>
      <c r="AD15" s="277"/>
      <c r="AE15" s="198"/>
      <c r="AF15" s="277"/>
      <c r="AG15" s="199"/>
      <c r="AH15" s="210"/>
      <c r="AI15" s="198"/>
      <c r="AJ15" s="277"/>
      <c r="AK15" s="198"/>
      <c r="AL15" s="277"/>
      <c r="AM15" s="199"/>
      <c r="AN15" s="1"/>
      <c r="AO15" s="300"/>
      <c r="AP15" s="198"/>
      <c r="AQ15" s="198"/>
      <c r="AR15" s="198"/>
      <c r="AS15" s="198"/>
      <c r="AT15" s="301"/>
      <c r="AU15" s="1"/>
      <c r="AV15" s="1"/>
      <c r="AW15" s="1"/>
      <c r="AX15" s="1"/>
      <c r="AY15" s="1"/>
      <c r="AZ15" s="1"/>
      <c r="BA15" s="1"/>
      <c r="BB15" s="1"/>
      <c r="BC15" s="1"/>
      <c r="BD15" s="1"/>
      <c r="BE15" s="1"/>
      <c r="BF15" s="1"/>
      <c r="BG15" s="1"/>
      <c r="BH15" s="1"/>
      <c r="BI15" s="1"/>
    </row>
    <row r="16" spans="1:61" ht="15" customHeight="1">
      <c r="A16" s="1"/>
      <c r="B16" s="277"/>
      <c r="C16" s="198"/>
      <c r="D16" s="199"/>
      <c r="E16" s="210"/>
      <c r="F16" s="198"/>
      <c r="G16" s="198"/>
      <c r="H16" s="198"/>
      <c r="I16" s="198"/>
      <c r="J16" s="296" t="e">
        <f>IF(AND('Mapa final'!#REF!="Alta",'Mapa final'!#REF!="Leve"),CONCATENATE("R",'Mapa final'!#REF!),"")</f>
        <v>#REF!</v>
      </c>
      <c r="K16" s="279"/>
      <c r="L16" s="295" t="e">
        <f>IF(AND('Mapa final'!#REF!="Alta",'Mapa final'!#REF!="Leve"),CONCATENATE("R",'Mapa final'!#REF!),"")</f>
        <v>#REF!</v>
      </c>
      <c r="M16" s="279"/>
      <c r="N16" s="295" t="e">
        <f>IF(AND('Mapa final'!#REF!="Alta",'Mapa final'!#REF!="Leve"),CONCATENATE("R",'Mapa final'!#REF!),"")</f>
        <v>#REF!</v>
      </c>
      <c r="O16" s="276"/>
      <c r="P16" s="296" t="e">
        <f>IF(AND('Mapa final'!#REF!="Alta",'Mapa final'!#REF!="Menor"),CONCATENATE("R",'Mapa final'!#REF!),"")</f>
        <v>#REF!</v>
      </c>
      <c r="Q16" s="279"/>
      <c r="R16" s="295" t="e">
        <f>IF(AND('Mapa final'!#REF!="Alta",'Mapa final'!#REF!="Menor"),CONCATENATE("R",'Mapa final'!#REF!),"")</f>
        <v>#REF!</v>
      </c>
      <c r="S16" s="279"/>
      <c r="T16" s="295" t="e">
        <f>IF(AND('Mapa final'!#REF!="Alta",'Mapa final'!#REF!="Menor"),CONCATENATE("R",'Mapa final'!#REF!),"")</f>
        <v>#REF!</v>
      </c>
      <c r="U16" s="276"/>
      <c r="V16" s="284" t="e">
        <f>IF(AND('Mapa final'!#REF!="Alta",'Mapa final'!#REF!="Moderado"),CONCATENATE("R",'Mapa final'!#REF!),"")</f>
        <v>#REF!</v>
      </c>
      <c r="W16" s="279"/>
      <c r="X16" s="275" t="e">
        <f>IF(AND('Mapa final'!#REF!="Alta",'Mapa final'!#REF!="Moderado"),CONCATENATE("R",'Mapa final'!#REF!),"")</f>
        <v>#REF!</v>
      </c>
      <c r="Y16" s="279"/>
      <c r="Z16" s="275" t="e">
        <f>IF(AND('Mapa final'!#REF!="Alta",'Mapa final'!#REF!="Moderado"),CONCATENATE("R",'Mapa final'!#REF!),"")</f>
        <v>#REF!</v>
      </c>
      <c r="AA16" s="276"/>
      <c r="AB16" s="284" t="e">
        <f>IF(AND('Mapa final'!#REF!="Alta",'Mapa final'!#REF!="Mayor"),CONCATENATE("R",'Mapa final'!#REF!),"")</f>
        <v>#REF!</v>
      </c>
      <c r="AC16" s="279"/>
      <c r="AD16" s="275" t="e">
        <f>IF(AND('Mapa final'!#REF!="Alta",'Mapa final'!#REF!="Mayor"),CONCATENATE("R",'Mapa final'!#REF!),"")</f>
        <v>#REF!</v>
      </c>
      <c r="AE16" s="279"/>
      <c r="AF16" s="275" t="e">
        <f>IF(AND('Mapa final'!#REF!="Alta",'Mapa final'!#REF!="Mayor"),CONCATENATE("R",'Mapa final'!#REF!),"")</f>
        <v>#REF!</v>
      </c>
      <c r="AG16" s="276"/>
      <c r="AH16" s="278" t="e">
        <f>IF(AND('Mapa final'!#REF!="Alta",'Mapa final'!#REF!="Catastrófico"),CONCATENATE("R",'Mapa final'!#REF!),"")</f>
        <v>#REF!</v>
      </c>
      <c r="AI16" s="279"/>
      <c r="AJ16" s="280" t="e">
        <f>IF(AND('Mapa final'!#REF!="Alta",'Mapa final'!#REF!="Catastrófico"),CONCATENATE("R",'Mapa final'!#REF!),"")</f>
        <v>#REF!</v>
      </c>
      <c r="AK16" s="279"/>
      <c r="AL16" s="280" t="e">
        <f>IF(AND('Mapa final'!#REF!="Alta",'Mapa final'!#REF!="Catastrófico"),CONCATENATE("R",'Mapa final'!#REF!),"")</f>
        <v>#REF!</v>
      </c>
      <c r="AM16" s="276"/>
      <c r="AN16" s="1"/>
      <c r="AO16" s="300"/>
      <c r="AP16" s="198"/>
      <c r="AQ16" s="198"/>
      <c r="AR16" s="198"/>
      <c r="AS16" s="198"/>
      <c r="AT16" s="301"/>
      <c r="AU16" s="1"/>
      <c r="AV16" s="1"/>
      <c r="AW16" s="1"/>
      <c r="AX16" s="1"/>
      <c r="AY16" s="1"/>
      <c r="AZ16" s="1"/>
      <c r="BA16" s="1"/>
      <c r="BB16" s="1"/>
      <c r="BC16" s="1"/>
      <c r="BD16" s="1"/>
      <c r="BE16" s="1"/>
      <c r="BF16" s="1"/>
      <c r="BG16" s="1"/>
      <c r="BH16" s="1"/>
      <c r="BI16" s="1"/>
    </row>
    <row r="17" spans="1:61" ht="15" customHeight="1">
      <c r="A17" s="1"/>
      <c r="B17" s="277"/>
      <c r="C17" s="198"/>
      <c r="D17" s="199"/>
      <c r="E17" s="210"/>
      <c r="F17" s="198"/>
      <c r="G17" s="198"/>
      <c r="H17" s="198"/>
      <c r="I17" s="198"/>
      <c r="J17" s="210"/>
      <c r="K17" s="198"/>
      <c r="L17" s="277"/>
      <c r="M17" s="198"/>
      <c r="N17" s="277"/>
      <c r="O17" s="199"/>
      <c r="P17" s="210"/>
      <c r="Q17" s="198"/>
      <c r="R17" s="277"/>
      <c r="S17" s="198"/>
      <c r="T17" s="277"/>
      <c r="U17" s="199"/>
      <c r="V17" s="210"/>
      <c r="W17" s="198"/>
      <c r="X17" s="277"/>
      <c r="Y17" s="198"/>
      <c r="Z17" s="277"/>
      <c r="AA17" s="199"/>
      <c r="AB17" s="210"/>
      <c r="AC17" s="198"/>
      <c r="AD17" s="277"/>
      <c r="AE17" s="198"/>
      <c r="AF17" s="277"/>
      <c r="AG17" s="199"/>
      <c r="AH17" s="210"/>
      <c r="AI17" s="198"/>
      <c r="AJ17" s="277"/>
      <c r="AK17" s="198"/>
      <c r="AL17" s="277"/>
      <c r="AM17" s="199"/>
      <c r="AN17" s="1"/>
      <c r="AO17" s="300"/>
      <c r="AP17" s="198"/>
      <c r="AQ17" s="198"/>
      <c r="AR17" s="198"/>
      <c r="AS17" s="198"/>
      <c r="AT17" s="301"/>
      <c r="AU17" s="1"/>
      <c r="AV17" s="1"/>
      <c r="AW17" s="1"/>
      <c r="AX17" s="1"/>
      <c r="AY17" s="1"/>
      <c r="AZ17" s="1"/>
      <c r="BA17" s="1"/>
      <c r="BB17" s="1"/>
      <c r="BC17" s="1"/>
      <c r="BD17" s="1"/>
      <c r="BE17" s="1"/>
      <c r="BF17" s="1"/>
      <c r="BG17" s="1"/>
      <c r="BH17" s="1"/>
      <c r="BI17" s="1"/>
    </row>
    <row r="18" spans="1:61" ht="15" customHeight="1">
      <c r="A18" s="1"/>
      <c r="B18" s="277"/>
      <c r="C18" s="198"/>
      <c r="D18" s="199"/>
      <c r="E18" s="210"/>
      <c r="F18" s="198"/>
      <c r="G18" s="198"/>
      <c r="H18" s="198"/>
      <c r="I18" s="198"/>
      <c r="J18" s="296" t="e">
        <f>IF(AND('Mapa final'!#REF!="Alta",'Mapa final'!#REF!="Leve"),CONCATENATE("R",'Mapa final'!#REF!),"")</f>
        <v>#REF!</v>
      </c>
      <c r="K18" s="279"/>
      <c r="L18" s="295" t="e">
        <f>IF(AND('Mapa final'!#REF!="Alta",'Mapa final'!#REF!="Leve"),CONCATENATE("R",'Mapa final'!#REF!),"")</f>
        <v>#REF!</v>
      </c>
      <c r="M18" s="279"/>
      <c r="N18" s="295" t="e">
        <f>IF(AND('Mapa final'!#REF!="Alta",'Mapa final'!#REF!="Leve"),CONCATENATE("R",'Mapa final'!#REF!),"")</f>
        <v>#REF!</v>
      </c>
      <c r="O18" s="276"/>
      <c r="P18" s="296" t="e">
        <f>IF(AND('Mapa final'!#REF!="Alta",'Mapa final'!#REF!="Menor"),CONCATENATE("R",'Mapa final'!#REF!),"")</f>
        <v>#REF!</v>
      </c>
      <c r="Q18" s="279"/>
      <c r="R18" s="295" t="e">
        <f>IF(AND('Mapa final'!#REF!="Alta",'Mapa final'!#REF!="Menor"),CONCATENATE("R",'Mapa final'!#REF!),"")</f>
        <v>#REF!</v>
      </c>
      <c r="S18" s="279"/>
      <c r="T18" s="295" t="e">
        <f>IF(AND('Mapa final'!#REF!="Alta",'Mapa final'!#REF!="Menor"),CONCATENATE("R",'Mapa final'!#REF!),"")</f>
        <v>#REF!</v>
      </c>
      <c r="U18" s="276"/>
      <c r="V18" s="284" t="e">
        <f>IF(AND('Mapa final'!#REF!="Alta",'Mapa final'!#REF!="Moderado"),CONCATENATE("R",'Mapa final'!#REF!),"")</f>
        <v>#REF!</v>
      </c>
      <c r="W18" s="279"/>
      <c r="X18" s="275" t="e">
        <f>IF(AND('Mapa final'!#REF!="Alta",'Mapa final'!#REF!="Moderado"),CONCATENATE("R",'Mapa final'!#REF!),"")</f>
        <v>#REF!</v>
      </c>
      <c r="Y18" s="279"/>
      <c r="Z18" s="275" t="e">
        <f>IF(AND('Mapa final'!#REF!="Alta",'Mapa final'!#REF!="Moderado"),CONCATENATE("R",'Mapa final'!#REF!),"")</f>
        <v>#REF!</v>
      </c>
      <c r="AA18" s="276"/>
      <c r="AB18" s="284" t="e">
        <f>IF(AND('Mapa final'!#REF!="Alta",'Mapa final'!#REF!="Mayor"),CONCATENATE("R",'Mapa final'!#REF!),"")</f>
        <v>#REF!</v>
      </c>
      <c r="AC18" s="279"/>
      <c r="AD18" s="275" t="e">
        <f>IF(AND('Mapa final'!#REF!="Alta",'Mapa final'!#REF!="Mayor"),CONCATENATE("R",'Mapa final'!#REF!),"")</f>
        <v>#REF!</v>
      </c>
      <c r="AE18" s="279"/>
      <c r="AF18" s="275" t="e">
        <f>IF(AND('Mapa final'!#REF!="Alta",'Mapa final'!#REF!="Mayor"),CONCATENATE("R",'Mapa final'!#REF!),"")</f>
        <v>#REF!</v>
      </c>
      <c r="AG18" s="276"/>
      <c r="AH18" s="278" t="e">
        <f>IF(AND('Mapa final'!#REF!="Alta",'Mapa final'!#REF!="Catastrófico"),CONCATENATE("R",'Mapa final'!#REF!),"")</f>
        <v>#REF!</v>
      </c>
      <c r="AI18" s="279"/>
      <c r="AJ18" s="280" t="e">
        <f>IF(AND('Mapa final'!#REF!="Alta",'Mapa final'!#REF!="Catastrófico"),CONCATENATE("R",'Mapa final'!#REF!),"")</f>
        <v>#REF!</v>
      </c>
      <c r="AK18" s="279"/>
      <c r="AL18" s="280" t="e">
        <f>IF(AND('Mapa final'!#REF!="Alta",'Mapa final'!#REF!="Catastrófico"),CONCATENATE("R",'Mapa final'!#REF!),"")</f>
        <v>#REF!</v>
      </c>
      <c r="AM18" s="276"/>
      <c r="AN18" s="1"/>
      <c r="AO18" s="300"/>
      <c r="AP18" s="198"/>
      <c r="AQ18" s="198"/>
      <c r="AR18" s="198"/>
      <c r="AS18" s="198"/>
      <c r="AT18" s="301"/>
      <c r="AU18" s="1"/>
      <c r="AV18" s="1"/>
      <c r="AW18" s="1"/>
      <c r="AX18" s="1"/>
      <c r="AY18" s="1"/>
      <c r="AZ18" s="1"/>
      <c r="BA18" s="1"/>
      <c r="BB18" s="1"/>
      <c r="BC18" s="1"/>
      <c r="BD18" s="1"/>
      <c r="BE18" s="1"/>
      <c r="BF18" s="1"/>
      <c r="BG18" s="1"/>
      <c r="BH18" s="1"/>
      <c r="BI18" s="1"/>
    </row>
    <row r="19" spans="1:61" ht="15" customHeight="1">
      <c r="A19" s="1"/>
      <c r="B19" s="277"/>
      <c r="C19" s="198"/>
      <c r="D19" s="199"/>
      <c r="E19" s="210"/>
      <c r="F19" s="198"/>
      <c r="G19" s="198"/>
      <c r="H19" s="198"/>
      <c r="I19" s="198"/>
      <c r="J19" s="210"/>
      <c r="K19" s="198"/>
      <c r="L19" s="277"/>
      <c r="M19" s="198"/>
      <c r="N19" s="277"/>
      <c r="O19" s="199"/>
      <c r="P19" s="210"/>
      <c r="Q19" s="198"/>
      <c r="R19" s="277"/>
      <c r="S19" s="198"/>
      <c r="T19" s="277"/>
      <c r="U19" s="199"/>
      <c r="V19" s="210"/>
      <c r="W19" s="198"/>
      <c r="X19" s="277"/>
      <c r="Y19" s="198"/>
      <c r="Z19" s="277"/>
      <c r="AA19" s="199"/>
      <c r="AB19" s="210"/>
      <c r="AC19" s="198"/>
      <c r="AD19" s="277"/>
      <c r="AE19" s="198"/>
      <c r="AF19" s="277"/>
      <c r="AG19" s="199"/>
      <c r="AH19" s="210"/>
      <c r="AI19" s="198"/>
      <c r="AJ19" s="277"/>
      <c r="AK19" s="198"/>
      <c r="AL19" s="277"/>
      <c r="AM19" s="199"/>
      <c r="AN19" s="1"/>
      <c r="AO19" s="300"/>
      <c r="AP19" s="198"/>
      <c r="AQ19" s="198"/>
      <c r="AR19" s="198"/>
      <c r="AS19" s="198"/>
      <c r="AT19" s="301"/>
      <c r="AU19" s="1"/>
      <c r="AV19" s="1"/>
      <c r="AW19" s="1"/>
      <c r="AX19" s="1"/>
      <c r="AY19" s="1"/>
      <c r="AZ19" s="1"/>
      <c r="BA19" s="1"/>
      <c r="BB19" s="1"/>
      <c r="BC19" s="1"/>
      <c r="BD19" s="1"/>
      <c r="BE19" s="1"/>
      <c r="BF19" s="1"/>
      <c r="BG19" s="1"/>
      <c r="BH19" s="1"/>
      <c r="BI19" s="1"/>
    </row>
    <row r="20" spans="1:61" ht="15" customHeight="1">
      <c r="A20" s="1"/>
      <c r="B20" s="277"/>
      <c r="C20" s="198"/>
      <c r="D20" s="199"/>
      <c r="E20" s="210"/>
      <c r="F20" s="198"/>
      <c r="G20" s="198"/>
      <c r="H20" s="198"/>
      <c r="I20" s="198"/>
      <c r="J20" s="296" t="e">
        <f>IF(AND('Mapa final'!#REF!="Alta",'Mapa final'!#REF!="Leve"),CONCATENATE("R",'Mapa final'!#REF!),"")</f>
        <v>#REF!</v>
      </c>
      <c r="K20" s="279"/>
      <c r="L20" s="295" t="e">
        <f>IF(AND('Mapa final'!#REF!="Alta",'Mapa final'!#REF!="Leve"),CONCATENATE("R",'Mapa final'!#REF!),"")</f>
        <v>#REF!</v>
      </c>
      <c r="M20" s="279"/>
      <c r="N20" s="295" t="e">
        <f>IF(AND('Mapa final'!#REF!="Alta",'Mapa final'!#REF!="Leve"),CONCATENATE("R",'Mapa final'!#REF!),"")</f>
        <v>#REF!</v>
      </c>
      <c r="O20" s="276"/>
      <c r="P20" s="296" t="e">
        <f>IF(AND('Mapa final'!#REF!="Alta",'Mapa final'!#REF!="Menor"),CONCATENATE("R",'Mapa final'!#REF!),"")</f>
        <v>#REF!</v>
      </c>
      <c r="Q20" s="279"/>
      <c r="R20" s="295" t="e">
        <f>IF(AND('Mapa final'!#REF!="Alta",'Mapa final'!#REF!="Menor"),CONCATENATE("R",'Mapa final'!#REF!),"")</f>
        <v>#REF!</v>
      </c>
      <c r="S20" s="279"/>
      <c r="T20" s="295" t="e">
        <f>IF(AND('Mapa final'!#REF!="Alta",'Mapa final'!#REF!="Menor"),CONCATENATE("R",'Mapa final'!#REF!),"")</f>
        <v>#REF!</v>
      </c>
      <c r="U20" s="276"/>
      <c r="V20" s="284" t="e">
        <f>IF(AND('Mapa final'!#REF!="Alta",'Mapa final'!#REF!="Moderado"),CONCATENATE("R",'Mapa final'!#REF!),"")</f>
        <v>#REF!</v>
      </c>
      <c r="W20" s="279"/>
      <c r="X20" s="275" t="e">
        <f>IF(AND('Mapa final'!#REF!="Alta",'Mapa final'!#REF!="Moderado"),CONCATENATE("R",'Mapa final'!#REF!),"")</f>
        <v>#REF!</v>
      </c>
      <c r="Y20" s="279"/>
      <c r="Z20" s="275" t="e">
        <f>IF(AND('Mapa final'!#REF!="Alta",'Mapa final'!#REF!="Moderado"),CONCATENATE("R",'Mapa final'!#REF!),"")</f>
        <v>#REF!</v>
      </c>
      <c r="AA20" s="276"/>
      <c r="AB20" s="284" t="e">
        <f>IF(AND('Mapa final'!#REF!="Alta",'Mapa final'!#REF!="Mayor"),CONCATENATE("R",'Mapa final'!#REF!),"")</f>
        <v>#REF!</v>
      </c>
      <c r="AC20" s="279"/>
      <c r="AD20" s="275" t="e">
        <f>IF(AND('Mapa final'!#REF!="Alta",'Mapa final'!#REF!="Mayor"),CONCATENATE("R",'Mapa final'!#REF!),"")</f>
        <v>#REF!</v>
      </c>
      <c r="AE20" s="279"/>
      <c r="AF20" s="275" t="e">
        <f>IF(AND('Mapa final'!#REF!="Alta",'Mapa final'!#REF!="Mayor"),CONCATENATE("R",'Mapa final'!#REF!),"")</f>
        <v>#REF!</v>
      </c>
      <c r="AG20" s="276"/>
      <c r="AH20" s="278" t="e">
        <f>IF(AND('Mapa final'!#REF!="Alta",'Mapa final'!#REF!="Catastrófico"),CONCATENATE("R",'Mapa final'!#REF!),"")</f>
        <v>#REF!</v>
      </c>
      <c r="AI20" s="279"/>
      <c r="AJ20" s="280" t="e">
        <f>IF(AND('Mapa final'!#REF!="Alta",'Mapa final'!#REF!="Catastrófico"),CONCATENATE("R",'Mapa final'!#REF!),"")</f>
        <v>#REF!</v>
      </c>
      <c r="AK20" s="279"/>
      <c r="AL20" s="280" t="e">
        <f>IF(AND('Mapa final'!#REF!="Alta",'Mapa final'!#REF!="Catastrófico"),CONCATENATE("R",'Mapa final'!#REF!),"")</f>
        <v>#REF!</v>
      </c>
      <c r="AM20" s="276"/>
      <c r="AN20" s="1"/>
      <c r="AO20" s="300"/>
      <c r="AP20" s="198"/>
      <c r="AQ20" s="198"/>
      <c r="AR20" s="198"/>
      <c r="AS20" s="198"/>
      <c r="AT20" s="301"/>
      <c r="AU20" s="1"/>
      <c r="AV20" s="1"/>
      <c r="AW20" s="1"/>
      <c r="AX20" s="1"/>
      <c r="AY20" s="1"/>
      <c r="AZ20" s="1"/>
      <c r="BA20" s="1"/>
      <c r="BB20" s="1"/>
      <c r="BC20" s="1"/>
      <c r="BD20" s="1"/>
      <c r="BE20" s="1"/>
      <c r="BF20" s="1"/>
      <c r="BG20" s="1"/>
      <c r="BH20" s="1"/>
      <c r="BI20" s="1"/>
    </row>
    <row r="21" spans="1:61" ht="15.75" customHeight="1">
      <c r="A21" s="1"/>
      <c r="B21" s="277"/>
      <c r="C21" s="198"/>
      <c r="D21" s="199"/>
      <c r="E21" s="286"/>
      <c r="F21" s="287"/>
      <c r="G21" s="287"/>
      <c r="H21" s="287"/>
      <c r="I21" s="287"/>
      <c r="J21" s="286"/>
      <c r="K21" s="287"/>
      <c r="L21" s="288"/>
      <c r="M21" s="287"/>
      <c r="N21" s="288"/>
      <c r="O21" s="289"/>
      <c r="P21" s="286"/>
      <c r="Q21" s="287"/>
      <c r="R21" s="288"/>
      <c r="S21" s="287"/>
      <c r="T21" s="288"/>
      <c r="U21" s="289"/>
      <c r="V21" s="286"/>
      <c r="W21" s="287"/>
      <c r="X21" s="288"/>
      <c r="Y21" s="287"/>
      <c r="Z21" s="288"/>
      <c r="AA21" s="289"/>
      <c r="AB21" s="286"/>
      <c r="AC21" s="287"/>
      <c r="AD21" s="288"/>
      <c r="AE21" s="287"/>
      <c r="AF21" s="288"/>
      <c r="AG21" s="289"/>
      <c r="AH21" s="286"/>
      <c r="AI21" s="287"/>
      <c r="AJ21" s="288"/>
      <c r="AK21" s="287"/>
      <c r="AL21" s="288"/>
      <c r="AM21" s="289"/>
      <c r="AN21" s="1"/>
      <c r="AO21" s="302"/>
      <c r="AP21" s="303"/>
      <c r="AQ21" s="303"/>
      <c r="AR21" s="303"/>
      <c r="AS21" s="303"/>
      <c r="AT21" s="304"/>
      <c r="AU21" s="1"/>
      <c r="AV21" s="1"/>
      <c r="AW21" s="1"/>
      <c r="AX21" s="1"/>
      <c r="AY21" s="1"/>
      <c r="AZ21" s="1"/>
      <c r="BA21" s="1"/>
      <c r="BB21" s="1"/>
      <c r="BC21" s="1"/>
      <c r="BD21" s="1"/>
      <c r="BE21" s="1"/>
      <c r="BF21" s="1"/>
      <c r="BG21" s="1"/>
      <c r="BH21" s="1"/>
      <c r="BI21" s="1"/>
    </row>
    <row r="22" spans="1:61" ht="14.25" customHeight="1">
      <c r="A22" s="1"/>
      <c r="B22" s="277"/>
      <c r="C22" s="198"/>
      <c r="D22" s="199"/>
      <c r="E22" s="308" t="s">
        <v>164</v>
      </c>
      <c r="F22" s="282"/>
      <c r="G22" s="282"/>
      <c r="H22" s="282"/>
      <c r="I22" s="291"/>
      <c r="J22" s="292" t="str">
        <f ca="1">IF(AND('Mapa final'!$M$28="Media",'Mapa final'!$Q$28="Leve"),CONCATENATE("R",'Mapa final'!$A$28),"")</f>
        <v/>
      </c>
      <c r="K22" s="282"/>
      <c r="L22" s="290" t="e">
        <f>IF(AND('Mapa final'!#REF!="Media",'Mapa final'!#REF!="Leve"),CONCATENATE("R",'Mapa final'!#REF!),"")</f>
        <v>#REF!</v>
      </c>
      <c r="M22" s="282"/>
      <c r="N22" s="290" t="e">
        <f>IF(AND('Mapa final'!#REF!="Media",'Mapa final'!#REF!="Leve"),CONCATENATE("R",'Mapa final'!#REF!),"")</f>
        <v>#REF!</v>
      </c>
      <c r="O22" s="291"/>
      <c r="P22" s="292" t="str">
        <f ca="1">IF(AND('Mapa final'!$M$28="Media",'Mapa final'!$Q$28="Menor"),CONCATENATE("R",'Mapa final'!$A$28),"")</f>
        <v/>
      </c>
      <c r="Q22" s="282"/>
      <c r="R22" s="290" t="e">
        <f>IF(AND('Mapa final'!#REF!="Media",'Mapa final'!#REF!="Menor"),CONCATENATE("R",'Mapa final'!#REF!),"")</f>
        <v>#REF!</v>
      </c>
      <c r="S22" s="282"/>
      <c r="T22" s="290" t="e">
        <f>IF(AND('Mapa final'!#REF!="Media",'Mapa final'!#REF!="Menor"),CONCATENATE("R",'Mapa final'!#REF!),"")</f>
        <v>#REF!</v>
      </c>
      <c r="U22" s="291"/>
      <c r="V22" s="292" t="str">
        <f ca="1">IF(AND('Mapa final'!$M$28="Media",'Mapa final'!$Q$28="Moderado"),CONCATENATE("R",'Mapa final'!$A$28),"")</f>
        <v/>
      </c>
      <c r="W22" s="282"/>
      <c r="X22" s="290" t="e">
        <f>IF(AND('Mapa final'!#REF!="Media",'Mapa final'!#REF!="Moderado"),CONCATENATE("R",'Mapa final'!#REF!),"")</f>
        <v>#REF!</v>
      </c>
      <c r="Y22" s="282"/>
      <c r="Z22" s="290" t="e">
        <f>IF(AND('Mapa final'!#REF!="Media",'Mapa final'!#REF!="Moderado"),CONCATENATE("R",'Mapa final'!#REF!),"")</f>
        <v>#REF!</v>
      </c>
      <c r="AA22" s="291"/>
      <c r="AB22" s="281" t="str">
        <f ca="1">IF(AND('Mapa final'!$M$28="Media",'Mapa final'!$Q$28="Mayor"),CONCATENATE("R",'Mapa final'!$A$28),"")</f>
        <v/>
      </c>
      <c r="AC22" s="282"/>
      <c r="AD22" s="283" t="e">
        <f>IF(AND('Mapa final'!#REF!="Media",'Mapa final'!#REF!="Mayor"),CONCATENATE("R",'Mapa final'!#REF!),"")</f>
        <v>#REF!</v>
      </c>
      <c r="AE22" s="282"/>
      <c r="AF22" s="283" t="e">
        <f>IF(AND('Mapa final'!#REF!="Media",'Mapa final'!#REF!="Mayor"),CONCATENATE("R",'Mapa final'!#REF!),"")</f>
        <v>#REF!</v>
      </c>
      <c r="AG22" s="291"/>
      <c r="AH22" s="293" t="str">
        <f ca="1">IF(AND('Mapa final'!$M$28="Media",'Mapa final'!$Q$28="Catastrófico"),CONCATENATE("R",'Mapa final'!$A$28),"")</f>
        <v/>
      </c>
      <c r="AI22" s="282"/>
      <c r="AJ22" s="285" t="e">
        <f>IF(AND('Mapa final'!#REF!="Media",'Mapa final'!#REF!="Catastrófico"),CONCATENATE("R",'Mapa final'!#REF!),"")</f>
        <v>#REF!</v>
      </c>
      <c r="AK22" s="282"/>
      <c r="AL22" s="285" t="e">
        <f>IF(AND('Mapa final'!#REF!="Media",'Mapa final'!#REF!="Catastrófico"),CONCATENATE("R",'Mapa final'!#REF!),"")</f>
        <v>#REF!</v>
      </c>
      <c r="AM22" s="291"/>
      <c r="AN22" s="1"/>
      <c r="AO22" s="306" t="s">
        <v>165</v>
      </c>
      <c r="AP22" s="298"/>
      <c r="AQ22" s="298"/>
      <c r="AR22" s="298"/>
      <c r="AS22" s="298"/>
      <c r="AT22" s="299"/>
      <c r="AU22" s="1"/>
      <c r="AV22" s="1"/>
      <c r="AW22" s="1"/>
      <c r="AX22" s="1"/>
      <c r="AY22" s="1"/>
      <c r="AZ22" s="1"/>
      <c r="BA22" s="1"/>
      <c r="BB22" s="1"/>
      <c r="BC22" s="1"/>
      <c r="BD22" s="1"/>
      <c r="BE22" s="1"/>
      <c r="BF22" s="1"/>
      <c r="BG22" s="1"/>
      <c r="BH22" s="1"/>
      <c r="BI22" s="1"/>
    </row>
    <row r="23" spans="1:61" ht="14.25" customHeight="1">
      <c r="A23" s="1"/>
      <c r="B23" s="277"/>
      <c r="C23" s="198"/>
      <c r="D23" s="199"/>
      <c r="E23" s="210"/>
      <c r="F23" s="198"/>
      <c r="G23" s="198"/>
      <c r="H23" s="198"/>
      <c r="I23" s="199"/>
      <c r="J23" s="210"/>
      <c r="K23" s="198"/>
      <c r="L23" s="277"/>
      <c r="M23" s="198"/>
      <c r="N23" s="277"/>
      <c r="O23" s="199"/>
      <c r="P23" s="210"/>
      <c r="Q23" s="198"/>
      <c r="R23" s="277"/>
      <c r="S23" s="198"/>
      <c r="T23" s="277"/>
      <c r="U23" s="199"/>
      <c r="V23" s="210"/>
      <c r="W23" s="198"/>
      <c r="X23" s="277"/>
      <c r="Y23" s="198"/>
      <c r="Z23" s="277"/>
      <c r="AA23" s="199"/>
      <c r="AB23" s="210"/>
      <c r="AC23" s="198"/>
      <c r="AD23" s="277"/>
      <c r="AE23" s="198"/>
      <c r="AF23" s="277"/>
      <c r="AG23" s="199"/>
      <c r="AH23" s="210"/>
      <c r="AI23" s="198"/>
      <c r="AJ23" s="277"/>
      <c r="AK23" s="198"/>
      <c r="AL23" s="277"/>
      <c r="AM23" s="199"/>
      <c r="AN23" s="1"/>
      <c r="AO23" s="300"/>
      <c r="AP23" s="198"/>
      <c r="AQ23" s="198"/>
      <c r="AR23" s="198"/>
      <c r="AS23" s="198"/>
      <c r="AT23" s="301"/>
      <c r="AU23" s="1"/>
      <c r="AV23" s="1"/>
      <c r="AW23" s="1"/>
      <c r="AX23" s="1"/>
      <c r="AY23" s="1"/>
      <c r="AZ23" s="1"/>
      <c r="BA23" s="1"/>
      <c r="BB23" s="1"/>
      <c r="BC23" s="1"/>
      <c r="BD23" s="1"/>
      <c r="BE23" s="1"/>
      <c r="BF23" s="1"/>
      <c r="BG23" s="1"/>
      <c r="BH23" s="1"/>
      <c r="BI23" s="1"/>
    </row>
    <row r="24" spans="1:61" ht="14.25" customHeight="1">
      <c r="A24" s="1"/>
      <c r="B24" s="277"/>
      <c r="C24" s="198"/>
      <c r="D24" s="199"/>
      <c r="E24" s="210"/>
      <c r="F24" s="198"/>
      <c r="G24" s="198"/>
      <c r="H24" s="198"/>
      <c r="I24" s="199"/>
      <c r="J24" s="296" t="e">
        <f>IF(AND('Mapa final'!#REF!="Media",'Mapa final'!#REF!="Leve"),CONCATENATE("R",'Mapa final'!#REF!),"")</f>
        <v>#REF!</v>
      </c>
      <c r="K24" s="279"/>
      <c r="L24" s="295" t="e">
        <f>IF(AND('Mapa final'!#REF!="Media",'Mapa final'!#REF!="Leve"),CONCATENATE("R",'Mapa final'!#REF!),"")</f>
        <v>#REF!</v>
      </c>
      <c r="M24" s="279"/>
      <c r="N24" s="295" t="e">
        <f>IF(AND('Mapa final'!#REF!="Media",'Mapa final'!#REF!="Leve"),CONCATENATE("R",'Mapa final'!#REF!),"")</f>
        <v>#REF!</v>
      </c>
      <c r="O24" s="276"/>
      <c r="P24" s="296" t="e">
        <f>IF(AND('Mapa final'!#REF!="Media",'Mapa final'!#REF!="Menor"),CONCATENATE("R",'Mapa final'!#REF!),"")</f>
        <v>#REF!</v>
      </c>
      <c r="Q24" s="279"/>
      <c r="R24" s="295" t="e">
        <f>IF(AND('Mapa final'!#REF!="Media",'Mapa final'!#REF!="Menor"),CONCATENATE("R",'Mapa final'!#REF!),"")</f>
        <v>#REF!</v>
      </c>
      <c r="S24" s="279"/>
      <c r="T24" s="295" t="e">
        <f>IF(AND('Mapa final'!#REF!="Media",'Mapa final'!#REF!="Menor"),CONCATENATE("R",'Mapa final'!#REF!),"")</f>
        <v>#REF!</v>
      </c>
      <c r="U24" s="276"/>
      <c r="V24" s="296" t="e">
        <f>IF(AND('Mapa final'!#REF!="Media",'Mapa final'!#REF!="Moderado"),CONCATENATE("R",'Mapa final'!#REF!),"")</f>
        <v>#REF!</v>
      </c>
      <c r="W24" s="279"/>
      <c r="X24" s="295" t="e">
        <f>IF(AND('Mapa final'!#REF!="Media",'Mapa final'!#REF!="Moderado"),CONCATENATE("R",'Mapa final'!#REF!),"")</f>
        <v>#REF!</v>
      </c>
      <c r="Y24" s="279"/>
      <c r="Z24" s="295" t="e">
        <f>IF(AND('Mapa final'!#REF!="Media",'Mapa final'!#REF!="Moderado"),CONCATENATE("R",'Mapa final'!#REF!),"")</f>
        <v>#REF!</v>
      </c>
      <c r="AA24" s="276"/>
      <c r="AB24" s="284" t="e">
        <f>IF(AND('Mapa final'!#REF!="Media",'Mapa final'!#REF!="Mayor"),CONCATENATE("R",'Mapa final'!#REF!),"")</f>
        <v>#REF!</v>
      </c>
      <c r="AC24" s="279"/>
      <c r="AD24" s="275" t="e">
        <f>IF(AND('Mapa final'!#REF!="Media",'Mapa final'!#REF!="Mayor"),CONCATENATE("R",'Mapa final'!#REF!),"")</f>
        <v>#REF!</v>
      </c>
      <c r="AE24" s="279"/>
      <c r="AF24" s="275" t="e">
        <f>IF(AND('Mapa final'!#REF!="Media",'Mapa final'!#REF!="Mayor"),CONCATENATE("R",'Mapa final'!#REF!),"")</f>
        <v>#REF!</v>
      </c>
      <c r="AG24" s="276"/>
      <c r="AH24" s="278" t="e">
        <f>IF(AND('Mapa final'!#REF!="Media",'Mapa final'!#REF!="Catastrófico"),CONCATENATE("R",'Mapa final'!#REF!),"")</f>
        <v>#REF!</v>
      </c>
      <c r="AI24" s="279"/>
      <c r="AJ24" s="280" t="e">
        <f>IF(AND('Mapa final'!#REF!="Media",'Mapa final'!#REF!="Catastrófico"),CONCATENATE("R",'Mapa final'!#REF!),"")</f>
        <v>#REF!</v>
      </c>
      <c r="AK24" s="279"/>
      <c r="AL24" s="280" t="e">
        <f>IF(AND('Mapa final'!#REF!="Media",'Mapa final'!#REF!="Catastrófico"),CONCATENATE("R",'Mapa final'!#REF!),"")</f>
        <v>#REF!</v>
      </c>
      <c r="AM24" s="276"/>
      <c r="AN24" s="1"/>
      <c r="AO24" s="300"/>
      <c r="AP24" s="198"/>
      <c r="AQ24" s="198"/>
      <c r="AR24" s="198"/>
      <c r="AS24" s="198"/>
      <c r="AT24" s="301"/>
      <c r="AU24" s="1"/>
      <c r="AV24" s="1"/>
      <c r="AW24" s="1"/>
      <c r="AX24" s="1"/>
      <c r="AY24" s="1"/>
      <c r="AZ24" s="1"/>
      <c r="BA24" s="1"/>
      <c r="BB24" s="1"/>
      <c r="BC24" s="1"/>
      <c r="BD24" s="1"/>
      <c r="BE24" s="1"/>
      <c r="BF24" s="1"/>
      <c r="BG24" s="1"/>
      <c r="BH24" s="1"/>
      <c r="BI24" s="1"/>
    </row>
    <row r="25" spans="1:61" ht="14.25" customHeight="1">
      <c r="A25" s="1"/>
      <c r="B25" s="277"/>
      <c r="C25" s="198"/>
      <c r="D25" s="199"/>
      <c r="E25" s="210"/>
      <c r="F25" s="198"/>
      <c r="G25" s="198"/>
      <c r="H25" s="198"/>
      <c r="I25" s="199"/>
      <c r="J25" s="210"/>
      <c r="K25" s="198"/>
      <c r="L25" s="277"/>
      <c r="M25" s="198"/>
      <c r="N25" s="277"/>
      <c r="O25" s="199"/>
      <c r="P25" s="210"/>
      <c r="Q25" s="198"/>
      <c r="R25" s="277"/>
      <c r="S25" s="198"/>
      <c r="T25" s="277"/>
      <c r="U25" s="199"/>
      <c r="V25" s="210"/>
      <c r="W25" s="198"/>
      <c r="X25" s="277"/>
      <c r="Y25" s="198"/>
      <c r="Z25" s="277"/>
      <c r="AA25" s="199"/>
      <c r="AB25" s="210"/>
      <c r="AC25" s="198"/>
      <c r="AD25" s="277"/>
      <c r="AE25" s="198"/>
      <c r="AF25" s="277"/>
      <c r="AG25" s="199"/>
      <c r="AH25" s="210"/>
      <c r="AI25" s="198"/>
      <c r="AJ25" s="277"/>
      <c r="AK25" s="198"/>
      <c r="AL25" s="277"/>
      <c r="AM25" s="199"/>
      <c r="AN25" s="1"/>
      <c r="AO25" s="300"/>
      <c r="AP25" s="198"/>
      <c r="AQ25" s="198"/>
      <c r="AR25" s="198"/>
      <c r="AS25" s="198"/>
      <c r="AT25" s="301"/>
      <c r="AU25" s="1"/>
      <c r="AV25" s="1"/>
      <c r="AW25" s="1"/>
      <c r="AX25" s="1"/>
      <c r="AY25" s="1"/>
      <c r="AZ25" s="1"/>
      <c r="BA25" s="1"/>
      <c r="BB25" s="1"/>
      <c r="BC25" s="1"/>
      <c r="BD25" s="1"/>
      <c r="BE25" s="1"/>
      <c r="BF25" s="1"/>
      <c r="BG25" s="1"/>
      <c r="BH25" s="1"/>
      <c r="BI25" s="1"/>
    </row>
    <row r="26" spans="1:61" ht="14.25" customHeight="1">
      <c r="A26" s="1"/>
      <c r="B26" s="277"/>
      <c r="C26" s="198"/>
      <c r="D26" s="199"/>
      <c r="E26" s="210"/>
      <c r="F26" s="198"/>
      <c r="G26" s="198"/>
      <c r="H26" s="198"/>
      <c r="I26" s="199"/>
      <c r="J26" s="296" t="e">
        <f>IF(AND('Mapa final'!#REF!="Media",'Mapa final'!#REF!="Leve"),CONCATENATE("R",'Mapa final'!#REF!),"")</f>
        <v>#REF!</v>
      </c>
      <c r="K26" s="279"/>
      <c r="L26" s="295" t="e">
        <f>IF(AND('Mapa final'!#REF!="Media",'Mapa final'!#REF!="Leve"),CONCATENATE("R",'Mapa final'!#REF!),"")</f>
        <v>#REF!</v>
      </c>
      <c r="M26" s="279"/>
      <c r="N26" s="295" t="e">
        <f>IF(AND('Mapa final'!#REF!="Media",'Mapa final'!#REF!="Leve"),CONCATENATE("R",'Mapa final'!#REF!),"")</f>
        <v>#REF!</v>
      </c>
      <c r="O26" s="276"/>
      <c r="P26" s="296" t="e">
        <f>IF(AND('Mapa final'!#REF!="Media",'Mapa final'!#REF!="Menor"),CONCATENATE("R",'Mapa final'!#REF!),"")</f>
        <v>#REF!</v>
      </c>
      <c r="Q26" s="279"/>
      <c r="R26" s="295" t="e">
        <f>IF(AND('Mapa final'!#REF!="Media",'Mapa final'!#REF!="Menor"),CONCATENATE("R",'Mapa final'!#REF!),"")</f>
        <v>#REF!</v>
      </c>
      <c r="S26" s="279"/>
      <c r="T26" s="295" t="e">
        <f>IF(AND('Mapa final'!#REF!="Media",'Mapa final'!#REF!="Menor"),CONCATENATE("R",'Mapa final'!#REF!),"")</f>
        <v>#REF!</v>
      </c>
      <c r="U26" s="276"/>
      <c r="V26" s="296" t="e">
        <f>IF(AND('Mapa final'!#REF!="Media",'Mapa final'!#REF!="Moderado"),CONCATENATE("R",'Mapa final'!#REF!),"")</f>
        <v>#REF!</v>
      </c>
      <c r="W26" s="279"/>
      <c r="X26" s="295" t="e">
        <f>IF(AND('Mapa final'!#REF!="Media",'Mapa final'!#REF!="Moderado"),CONCATENATE("R",'Mapa final'!#REF!),"")</f>
        <v>#REF!</v>
      </c>
      <c r="Y26" s="279"/>
      <c r="Z26" s="295" t="e">
        <f>IF(AND('Mapa final'!#REF!="Media",'Mapa final'!#REF!="Moderado"),CONCATENATE("R",'Mapa final'!#REF!),"")</f>
        <v>#REF!</v>
      </c>
      <c r="AA26" s="276"/>
      <c r="AB26" s="284" t="e">
        <f>IF(AND('Mapa final'!#REF!="Media",'Mapa final'!#REF!="Mayor"),CONCATENATE("R",'Mapa final'!#REF!),"")</f>
        <v>#REF!</v>
      </c>
      <c r="AC26" s="279"/>
      <c r="AD26" s="275" t="e">
        <f>IF(AND('Mapa final'!#REF!="Media",'Mapa final'!#REF!="Mayor"),CONCATENATE("R",'Mapa final'!#REF!),"")</f>
        <v>#REF!</v>
      </c>
      <c r="AE26" s="279"/>
      <c r="AF26" s="275" t="e">
        <f>IF(AND('Mapa final'!#REF!="Media",'Mapa final'!#REF!="Mayor"),CONCATENATE("R",'Mapa final'!#REF!),"")</f>
        <v>#REF!</v>
      </c>
      <c r="AG26" s="276"/>
      <c r="AH26" s="278" t="e">
        <f>IF(AND('Mapa final'!#REF!="Media",'Mapa final'!#REF!="Catastrófico"),CONCATENATE("R",'Mapa final'!#REF!),"")</f>
        <v>#REF!</v>
      </c>
      <c r="AI26" s="279"/>
      <c r="AJ26" s="280" t="e">
        <f>IF(AND('Mapa final'!#REF!="Media",'Mapa final'!#REF!="Catastrófico"),CONCATENATE("R",'Mapa final'!#REF!),"")</f>
        <v>#REF!</v>
      </c>
      <c r="AK26" s="279"/>
      <c r="AL26" s="280" t="e">
        <f>IF(AND('Mapa final'!#REF!="Media",'Mapa final'!#REF!="Catastrófico"),CONCATENATE("R",'Mapa final'!#REF!),"")</f>
        <v>#REF!</v>
      </c>
      <c r="AM26" s="276"/>
      <c r="AN26" s="1"/>
      <c r="AO26" s="300"/>
      <c r="AP26" s="198"/>
      <c r="AQ26" s="198"/>
      <c r="AR26" s="198"/>
      <c r="AS26" s="198"/>
      <c r="AT26" s="301"/>
      <c r="AU26" s="1"/>
      <c r="AV26" s="1"/>
      <c r="AW26" s="1"/>
      <c r="AX26" s="1"/>
      <c r="AY26" s="1"/>
      <c r="AZ26" s="1"/>
      <c r="BA26" s="1"/>
      <c r="BB26" s="1"/>
      <c r="BC26" s="1"/>
      <c r="BD26" s="1"/>
      <c r="BE26" s="1"/>
      <c r="BF26" s="1"/>
      <c r="BG26" s="1"/>
      <c r="BH26" s="1"/>
      <c r="BI26" s="1"/>
    </row>
    <row r="27" spans="1:61" ht="14.25" customHeight="1">
      <c r="A27" s="1"/>
      <c r="B27" s="277"/>
      <c r="C27" s="198"/>
      <c r="D27" s="199"/>
      <c r="E27" s="210"/>
      <c r="F27" s="198"/>
      <c r="G27" s="198"/>
      <c r="H27" s="198"/>
      <c r="I27" s="199"/>
      <c r="J27" s="210"/>
      <c r="K27" s="198"/>
      <c r="L27" s="277"/>
      <c r="M27" s="198"/>
      <c r="N27" s="277"/>
      <c r="O27" s="199"/>
      <c r="P27" s="210"/>
      <c r="Q27" s="198"/>
      <c r="R27" s="277"/>
      <c r="S27" s="198"/>
      <c r="T27" s="277"/>
      <c r="U27" s="199"/>
      <c r="V27" s="210"/>
      <c r="W27" s="198"/>
      <c r="X27" s="277"/>
      <c r="Y27" s="198"/>
      <c r="Z27" s="277"/>
      <c r="AA27" s="199"/>
      <c r="AB27" s="210"/>
      <c r="AC27" s="198"/>
      <c r="AD27" s="277"/>
      <c r="AE27" s="198"/>
      <c r="AF27" s="277"/>
      <c r="AG27" s="199"/>
      <c r="AH27" s="210"/>
      <c r="AI27" s="198"/>
      <c r="AJ27" s="277"/>
      <c r="AK27" s="198"/>
      <c r="AL27" s="277"/>
      <c r="AM27" s="199"/>
      <c r="AN27" s="1"/>
      <c r="AO27" s="300"/>
      <c r="AP27" s="198"/>
      <c r="AQ27" s="198"/>
      <c r="AR27" s="198"/>
      <c r="AS27" s="198"/>
      <c r="AT27" s="301"/>
      <c r="AU27" s="1"/>
      <c r="AV27" s="1"/>
      <c r="AW27" s="1"/>
      <c r="AX27" s="1"/>
      <c r="AY27" s="1"/>
      <c r="AZ27" s="1"/>
      <c r="BA27" s="1"/>
      <c r="BB27" s="1"/>
      <c r="BC27" s="1"/>
      <c r="BD27" s="1"/>
      <c r="BE27" s="1"/>
      <c r="BF27" s="1"/>
      <c r="BG27" s="1"/>
      <c r="BH27" s="1"/>
      <c r="BI27" s="1"/>
    </row>
    <row r="28" spans="1:61" ht="14.25" customHeight="1">
      <c r="A28" s="1"/>
      <c r="B28" s="277"/>
      <c r="C28" s="198"/>
      <c r="D28" s="199"/>
      <c r="E28" s="210"/>
      <c r="F28" s="198"/>
      <c r="G28" s="198"/>
      <c r="H28" s="198"/>
      <c r="I28" s="199"/>
      <c r="J28" s="296" t="e">
        <f>IF(AND('Mapa final'!#REF!="Media",'Mapa final'!#REF!="Leve"),CONCATENATE("R",'Mapa final'!#REF!),"")</f>
        <v>#REF!</v>
      </c>
      <c r="K28" s="279"/>
      <c r="L28" s="295" t="e">
        <f>IF(AND('Mapa final'!#REF!="Media",'Mapa final'!#REF!="Leve"),CONCATENATE("R",'Mapa final'!#REF!),"")</f>
        <v>#REF!</v>
      </c>
      <c r="M28" s="279"/>
      <c r="N28" s="295" t="e">
        <f>IF(AND('Mapa final'!#REF!="Media",'Mapa final'!#REF!="Leve"),CONCATENATE("R",'Mapa final'!#REF!),"")</f>
        <v>#REF!</v>
      </c>
      <c r="O28" s="276"/>
      <c r="P28" s="296" t="e">
        <f>IF(AND('Mapa final'!#REF!="Media",'Mapa final'!#REF!="Menor"),CONCATENATE("R",'Mapa final'!#REF!),"")</f>
        <v>#REF!</v>
      </c>
      <c r="Q28" s="279"/>
      <c r="R28" s="295" t="e">
        <f>IF(AND('Mapa final'!#REF!="Media",'Mapa final'!#REF!="Menor"),CONCATENATE("R",'Mapa final'!#REF!),"")</f>
        <v>#REF!</v>
      </c>
      <c r="S28" s="279"/>
      <c r="T28" s="295" t="e">
        <f>IF(AND('Mapa final'!#REF!="Media",'Mapa final'!#REF!="Menor"),CONCATENATE("R",'Mapa final'!#REF!),"")</f>
        <v>#REF!</v>
      </c>
      <c r="U28" s="276"/>
      <c r="V28" s="296" t="e">
        <f>IF(AND('Mapa final'!#REF!="Media",'Mapa final'!#REF!="Moderado"),CONCATENATE("R",'Mapa final'!#REF!),"")</f>
        <v>#REF!</v>
      </c>
      <c r="W28" s="279"/>
      <c r="X28" s="295" t="e">
        <f>IF(AND('Mapa final'!#REF!="Media",'Mapa final'!#REF!="Moderado"),CONCATENATE("R",'Mapa final'!#REF!),"")</f>
        <v>#REF!</v>
      </c>
      <c r="Y28" s="279"/>
      <c r="Z28" s="295" t="e">
        <f>IF(AND('Mapa final'!#REF!="Media",'Mapa final'!#REF!="Moderado"),CONCATENATE("R",'Mapa final'!#REF!),"")</f>
        <v>#REF!</v>
      </c>
      <c r="AA28" s="276"/>
      <c r="AB28" s="284" t="e">
        <f>IF(AND('Mapa final'!#REF!="Media",'Mapa final'!#REF!="Mayor"),CONCATENATE("R",'Mapa final'!#REF!),"")</f>
        <v>#REF!</v>
      </c>
      <c r="AC28" s="279"/>
      <c r="AD28" s="275" t="e">
        <f>IF(AND('Mapa final'!#REF!="Media",'Mapa final'!#REF!="Mayor"),CONCATENATE("R",'Mapa final'!#REF!),"")</f>
        <v>#REF!</v>
      </c>
      <c r="AE28" s="279"/>
      <c r="AF28" s="275" t="e">
        <f>IF(AND('Mapa final'!#REF!="Media",'Mapa final'!#REF!="Mayor"),CONCATENATE("R",'Mapa final'!#REF!),"")</f>
        <v>#REF!</v>
      </c>
      <c r="AG28" s="276"/>
      <c r="AH28" s="278" t="e">
        <f>IF(AND('Mapa final'!#REF!="Media",'Mapa final'!#REF!="Catastrófico"),CONCATENATE("R",'Mapa final'!#REF!),"")</f>
        <v>#REF!</v>
      </c>
      <c r="AI28" s="279"/>
      <c r="AJ28" s="280" t="e">
        <f>IF(AND('Mapa final'!#REF!="Media",'Mapa final'!#REF!="Catastrófico"),CONCATENATE("R",'Mapa final'!#REF!),"")</f>
        <v>#REF!</v>
      </c>
      <c r="AK28" s="279"/>
      <c r="AL28" s="280" t="e">
        <f>IF(AND('Mapa final'!#REF!="Media",'Mapa final'!#REF!="Catastrófico"),CONCATENATE("R",'Mapa final'!#REF!),"")</f>
        <v>#REF!</v>
      </c>
      <c r="AM28" s="276"/>
      <c r="AN28" s="1"/>
      <c r="AO28" s="300"/>
      <c r="AP28" s="198"/>
      <c r="AQ28" s="198"/>
      <c r="AR28" s="198"/>
      <c r="AS28" s="198"/>
      <c r="AT28" s="301"/>
      <c r="AU28" s="1"/>
      <c r="AV28" s="1"/>
      <c r="AW28" s="1"/>
      <c r="AX28" s="1"/>
      <c r="AY28" s="1"/>
      <c r="AZ28" s="1"/>
      <c r="BA28" s="1"/>
      <c r="BB28" s="1"/>
      <c r="BC28" s="1"/>
      <c r="BD28" s="1"/>
      <c r="BE28" s="1"/>
      <c r="BF28" s="1"/>
      <c r="BG28" s="1"/>
      <c r="BH28" s="1"/>
      <c r="BI28" s="1"/>
    </row>
    <row r="29" spans="1:61" ht="14.25" customHeight="1">
      <c r="A29" s="1"/>
      <c r="B29" s="277"/>
      <c r="C29" s="198"/>
      <c r="D29" s="199"/>
      <c r="E29" s="286"/>
      <c r="F29" s="287"/>
      <c r="G29" s="287"/>
      <c r="H29" s="287"/>
      <c r="I29" s="289"/>
      <c r="J29" s="210"/>
      <c r="K29" s="198"/>
      <c r="L29" s="277"/>
      <c r="M29" s="198"/>
      <c r="N29" s="277"/>
      <c r="O29" s="199"/>
      <c r="P29" s="286"/>
      <c r="Q29" s="287"/>
      <c r="R29" s="288"/>
      <c r="S29" s="287"/>
      <c r="T29" s="288"/>
      <c r="U29" s="289"/>
      <c r="V29" s="286"/>
      <c r="W29" s="287"/>
      <c r="X29" s="288"/>
      <c r="Y29" s="287"/>
      <c r="Z29" s="288"/>
      <c r="AA29" s="289"/>
      <c r="AB29" s="286"/>
      <c r="AC29" s="287"/>
      <c r="AD29" s="288"/>
      <c r="AE29" s="287"/>
      <c r="AF29" s="288"/>
      <c r="AG29" s="289"/>
      <c r="AH29" s="286"/>
      <c r="AI29" s="287"/>
      <c r="AJ29" s="288"/>
      <c r="AK29" s="287"/>
      <c r="AL29" s="288"/>
      <c r="AM29" s="289"/>
      <c r="AN29" s="1"/>
      <c r="AO29" s="302"/>
      <c r="AP29" s="303"/>
      <c r="AQ29" s="303"/>
      <c r="AR29" s="303"/>
      <c r="AS29" s="303"/>
      <c r="AT29" s="304"/>
      <c r="AU29" s="1"/>
      <c r="AV29" s="1"/>
      <c r="AW29" s="1"/>
      <c r="AX29" s="1"/>
      <c r="AY29" s="1"/>
      <c r="AZ29" s="1"/>
      <c r="BA29" s="1"/>
      <c r="BB29" s="1"/>
      <c r="BC29" s="1"/>
      <c r="BD29" s="1"/>
      <c r="BE29" s="1"/>
      <c r="BF29" s="1"/>
      <c r="BG29" s="1"/>
      <c r="BH29" s="1"/>
      <c r="BI29" s="1"/>
    </row>
    <row r="30" spans="1:61" ht="14.25" customHeight="1">
      <c r="A30" s="1"/>
      <c r="B30" s="277"/>
      <c r="C30" s="198"/>
      <c r="D30" s="199"/>
      <c r="E30" s="308" t="s">
        <v>166</v>
      </c>
      <c r="F30" s="282"/>
      <c r="G30" s="282"/>
      <c r="H30" s="282"/>
      <c r="I30" s="282"/>
      <c r="J30" s="309" t="str">
        <f ca="1">IF(AND('Mapa final'!$M$28="Baja",'Mapa final'!$Q$28="Leve"),CONCATENATE("R",'Mapa final'!$A$28),"")</f>
        <v/>
      </c>
      <c r="K30" s="282"/>
      <c r="L30" s="311" t="e">
        <f>IF(AND('Mapa final'!#REF!="Baja",'Mapa final'!#REF!="Leve"),CONCATENATE("R",'Mapa final'!#REF!),"")</f>
        <v>#REF!</v>
      </c>
      <c r="M30" s="282"/>
      <c r="N30" s="311" t="e">
        <f>IF(AND('Mapa final'!#REF!="Baja",'Mapa final'!#REF!="Leve"),CONCATENATE("R",'Mapa final'!#REF!),"")</f>
        <v>#REF!</v>
      </c>
      <c r="O30" s="291"/>
      <c r="P30" s="290" t="str">
        <f ca="1">IF(AND('Mapa final'!$M$28="Baja",'Mapa final'!$Q$28="Menor"),CONCATENATE("R",'Mapa final'!$A$28),"")</f>
        <v/>
      </c>
      <c r="Q30" s="282"/>
      <c r="R30" s="290" t="e">
        <f>IF(AND('Mapa final'!#REF!="Baja",'Mapa final'!#REF!="Menor"),CONCATENATE("R",'Mapa final'!#REF!),"")</f>
        <v>#REF!</v>
      </c>
      <c r="S30" s="282"/>
      <c r="T30" s="290" t="e">
        <f>IF(AND('Mapa final'!#REF!="Baja",'Mapa final'!#REF!="Menor"),CONCATENATE("R",'Mapa final'!#REF!),"")</f>
        <v>#REF!</v>
      </c>
      <c r="U30" s="291"/>
      <c r="V30" s="292" t="str">
        <f ca="1">IF(AND('Mapa final'!$M$28="Baja",'Mapa final'!$Q$28="Moderado"),CONCATENATE("R",'Mapa final'!$A$28),"")</f>
        <v/>
      </c>
      <c r="W30" s="282"/>
      <c r="X30" s="290" t="e">
        <f>IF(AND('Mapa final'!#REF!="Baja",'Mapa final'!#REF!="Moderado"),CONCATENATE("R",'Mapa final'!#REF!),"")</f>
        <v>#REF!</v>
      </c>
      <c r="Y30" s="282"/>
      <c r="Z30" s="290" t="e">
        <f>IF(AND('Mapa final'!#REF!="Baja",'Mapa final'!#REF!="Moderado"),CONCATENATE("R",'Mapa final'!#REF!),"")</f>
        <v>#REF!</v>
      </c>
      <c r="AA30" s="291"/>
      <c r="AB30" s="281" t="str">
        <f ca="1">IF(AND('Mapa final'!$M$28="Baja",'Mapa final'!$Q$28="Mayor"),CONCATENATE("R",'Mapa final'!$A$28),"")</f>
        <v/>
      </c>
      <c r="AC30" s="282"/>
      <c r="AD30" s="283" t="e">
        <f>IF(AND('Mapa final'!#REF!="Baja",'Mapa final'!#REF!="Mayor"),CONCATENATE("R",'Mapa final'!#REF!),"")</f>
        <v>#REF!</v>
      </c>
      <c r="AE30" s="282"/>
      <c r="AF30" s="283" t="e">
        <f>IF(AND('Mapa final'!#REF!="Baja",'Mapa final'!#REF!="Mayor"),CONCATENATE("R",'Mapa final'!#REF!),"")</f>
        <v>#REF!</v>
      </c>
      <c r="AG30" s="291"/>
      <c r="AH30" s="293" t="str">
        <f ca="1">IF(AND('Mapa final'!$M$28="Baja",'Mapa final'!$Q$28="Catastrófico"),CONCATENATE("R",'Mapa final'!$A$28),"")</f>
        <v/>
      </c>
      <c r="AI30" s="282"/>
      <c r="AJ30" s="285" t="e">
        <f>IF(AND('Mapa final'!#REF!="Baja",'Mapa final'!#REF!="Catastrófico"),CONCATENATE("R",'Mapa final'!#REF!),"")</f>
        <v>#REF!</v>
      </c>
      <c r="AK30" s="282"/>
      <c r="AL30" s="285" t="e">
        <f>IF(AND('Mapa final'!#REF!="Baja",'Mapa final'!#REF!="Catastrófico"),CONCATENATE("R",'Mapa final'!#REF!),"")</f>
        <v>#REF!</v>
      </c>
      <c r="AM30" s="291"/>
      <c r="AN30" s="1"/>
      <c r="AO30" s="297" t="s">
        <v>167</v>
      </c>
      <c r="AP30" s="298"/>
      <c r="AQ30" s="298"/>
      <c r="AR30" s="298"/>
      <c r="AS30" s="298"/>
      <c r="AT30" s="299"/>
      <c r="AU30" s="1"/>
      <c r="AV30" s="1"/>
      <c r="AW30" s="1"/>
      <c r="AX30" s="1"/>
      <c r="AY30" s="1"/>
      <c r="AZ30" s="1"/>
      <c r="BA30" s="1"/>
      <c r="BB30" s="1"/>
      <c r="BC30" s="1"/>
      <c r="BD30" s="1"/>
      <c r="BE30" s="1"/>
      <c r="BF30" s="1"/>
      <c r="BG30" s="1"/>
      <c r="BH30" s="1"/>
      <c r="BI30" s="1"/>
    </row>
    <row r="31" spans="1:61" ht="14.25" customHeight="1">
      <c r="A31" s="1"/>
      <c r="B31" s="277"/>
      <c r="C31" s="198"/>
      <c r="D31" s="199"/>
      <c r="E31" s="210"/>
      <c r="F31" s="198"/>
      <c r="G31" s="198"/>
      <c r="H31" s="198"/>
      <c r="I31" s="198"/>
      <c r="J31" s="210"/>
      <c r="K31" s="198"/>
      <c r="L31" s="277"/>
      <c r="M31" s="198"/>
      <c r="N31" s="277"/>
      <c r="O31" s="199"/>
      <c r="P31" s="277"/>
      <c r="Q31" s="198"/>
      <c r="R31" s="277"/>
      <c r="S31" s="198"/>
      <c r="T31" s="277"/>
      <c r="U31" s="199"/>
      <c r="V31" s="210"/>
      <c r="W31" s="198"/>
      <c r="X31" s="277"/>
      <c r="Y31" s="198"/>
      <c r="Z31" s="277"/>
      <c r="AA31" s="199"/>
      <c r="AB31" s="210"/>
      <c r="AC31" s="198"/>
      <c r="AD31" s="277"/>
      <c r="AE31" s="198"/>
      <c r="AF31" s="277"/>
      <c r="AG31" s="199"/>
      <c r="AH31" s="210"/>
      <c r="AI31" s="198"/>
      <c r="AJ31" s="277"/>
      <c r="AK31" s="198"/>
      <c r="AL31" s="277"/>
      <c r="AM31" s="199"/>
      <c r="AN31" s="1"/>
      <c r="AO31" s="300"/>
      <c r="AP31" s="198"/>
      <c r="AQ31" s="198"/>
      <c r="AR31" s="198"/>
      <c r="AS31" s="198"/>
      <c r="AT31" s="301"/>
      <c r="AU31" s="1"/>
      <c r="AV31" s="1"/>
      <c r="AW31" s="1"/>
      <c r="AX31" s="1"/>
      <c r="AY31" s="1"/>
      <c r="AZ31" s="1"/>
      <c r="BA31" s="1"/>
      <c r="BB31" s="1"/>
      <c r="BC31" s="1"/>
      <c r="BD31" s="1"/>
      <c r="BE31" s="1"/>
      <c r="BF31" s="1"/>
      <c r="BG31" s="1"/>
      <c r="BH31" s="1"/>
      <c r="BI31" s="1"/>
    </row>
    <row r="32" spans="1:61" ht="14.25" customHeight="1">
      <c r="A32" s="1"/>
      <c r="B32" s="277"/>
      <c r="C32" s="198"/>
      <c r="D32" s="199"/>
      <c r="E32" s="210"/>
      <c r="F32" s="198"/>
      <c r="G32" s="198"/>
      <c r="H32" s="198"/>
      <c r="I32" s="198"/>
      <c r="J32" s="310" t="e">
        <f>IF(AND('Mapa final'!#REF!="Baja",'Mapa final'!#REF!="Leve"),CONCATENATE("R",'Mapa final'!#REF!),"")</f>
        <v>#REF!</v>
      </c>
      <c r="K32" s="279"/>
      <c r="L32" s="294" t="e">
        <f>IF(AND('Mapa final'!#REF!="Baja",'Mapa final'!#REF!="Leve"),CONCATENATE("R",'Mapa final'!#REF!),"")</f>
        <v>#REF!</v>
      </c>
      <c r="M32" s="279"/>
      <c r="N32" s="294" t="e">
        <f>IF(AND('Mapa final'!#REF!="Baja",'Mapa final'!#REF!="Leve"),CONCATENATE("R",'Mapa final'!#REF!),"")</f>
        <v>#REF!</v>
      </c>
      <c r="O32" s="276"/>
      <c r="P32" s="295" t="e">
        <f>IF(AND('Mapa final'!#REF!="Baja",'Mapa final'!#REF!="Menor"),CONCATENATE("R",'Mapa final'!#REF!),"")</f>
        <v>#REF!</v>
      </c>
      <c r="Q32" s="279"/>
      <c r="R32" s="295" t="e">
        <f>IF(AND('Mapa final'!#REF!="Baja",'Mapa final'!#REF!="Menor"),CONCATENATE("R",'Mapa final'!#REF!),"")</f>
        <v>#REF!</v>
      </c>
      <c r="S32" s="279"/>
      <c r="T32" s="295" t="e">
        <f>IF(AND('Mapa final'!#REF!="Baja",'Mapa final'!#REF!="Menor"),CONCATENATE("R",'Mapa final'!#REF!),"")</f>
        <v>#REF!</v>
      </c>
      <c r="U32" s="276"/>
      <c r="V32" s="296" t="e">
        <f>IF(AND('Mapa final'!#REF!="Baja",'Mapa final'!#REF!="Moderado"),CONCATENATE("R",'Mapa final'!#REF!),"")</f>
        <v>#REF!</v>
      </c>
      <c r="W32" s="279"/>
      <c r="X32" s="295" t="e">
        <f>IF(AND('Mapa final'!#REF!="Baja",'Mapa final'!#REF!="Moderado"),CONCATENATE("R",'Mapa final'!#REF!),"")</f>
        <v>#REF!</v>
      </c>
      <c r="Y32" s="279"/>
      <c r="Z32" s="295" t="e">
        <f>IF(AND('Mapa final'!#REF!="Baja",'Mapa final'!#REF!="Moderado"),CONCATENATE("R",'Mapa final'!#REF!),"")</f>
        <v>#REF!</v>
      </c>
      <c r="AA32" s="276"/>
      <c r="AB32" s="284" t="e">
        <f>IF(AND('Mapa final'!#REF!="Baja",'Mapa final'!#REF!="Mayor"),CONCATENATE("R",'Mapa final'!#REF!),"")</f>
        <v>#REF!</v>
      </c>
      <c r="AC32" s="279"/>
      <c r="AD32" s="275" t="e">
        <f>IF(AND('Mapa final'!#REF!="Baja",'Mapa final'!#REF!="Mayor"),CONCATENATE("R",'Mapa final'!#REF!),"")</f>
        <v>#REF!</v>
      </c>
      <c r="AE32" s="279"/>
      <c r="AF32" s="275" t="e">
        <f>IF(AND('Mapa final'!#REF!="Baja",'Mapa final'!#REF!="Mayor"),CONCATENATE("R",'Mapa final'!#REF!),"")</f>
        <v>#REF!</v>
      </c>
      <c r="AG32" s="276"/>
      <c r="AH32" s="278" t="e">
        <f>IF(AND('Mapa final'!#REF!="Baja",'Mapa final'!#REF!="Catastrófico"),CONCATENATE("R",'Mapa final'!#REF!),"")</f>
        <v>#REF!</v>
      </c>
      <c r="AI32" s="279"/>
      <c r="AJ32" s="280" t="e">
        <f>IF(AND('Mapa final'!#REF!="Baja",'Mapa final'!#REF!="Catastrófico"),CONCATENATE("R",'Mapa final'!#REF!),"")</f>
        <v>#REF!</v>
      </c>
      <c r="AK32" s="279"/>
      <c r="AL32" s="280" t="e">
        <f>IF(AND('Mapa final'!#REF!="Baja",'Mapa final'!#REF!="Catastrófico"),CONCATENATE("R",'Mapa final'!#REF!),"")</f>
        <v>#REF!</v>
      </c>
      <c r="AM32" s="276"/>
      <c r="AN32" s="1"/>
      <c r="AO32" s="300"/>
      <c r="AP32" s="198"/>
      <c r="AQ32" s="198"/>
      <c r="AR32" s="198"/>
      <c r="AS32" s="198"/>
      <c r="AT32" s="301"/>
      <c r="AU32" s="1"/>
      <c r="AV32" s="1"/>
      <c r="AW32" s="1"/>
      <c r="AX32" s="1"/>
      <c r="AY32" s="1"/>
      <c r="AZ32" s="1"/>
      <c r="BA32" s="1"/>
      <c r="BB32" s="1"/>
      <c r="BC32" s="1"/>
      <c r="BD32" s="1"/>
      <c r="BE32" s="1"/>
      <c r="BF32" s="1"/>
      <c r="BG32" s="1"/>
      <c r="BH32" s="1"/>
      <c r="BI32" s="1"/>
    </row>
    <row r="33" spans="1:61" ht="14.25" customHeight="1">
      <c r="A33" s="1"/>
      <c r="B33" s="277"/>
      <c r="C33" s="198"/>
      <c r="D33" s="199"/>
      <c r="E33" s="210"/>
      <c r="F33" s="198"/>
      <c r="G33" s="198"/>
      <c r="H33" s="198"/>
      <c r="I33" s="198"/>
      <c r="J33" s="210"/>
      <c r="K33" s="198"/>
      <c r="L33" s="277"/>
      <c r="M33" s="198"/>
      <c r="N33" s="277"/>
      <c r="O33" s="199"/>
      <c r="P33" s="277"/>
      <c r="Q33" s="198"/>
      <c r="R33" s="277"/>
      <c r="S33" s="198"/>
      <c r="T33" s="277"/>
      <c r="U33" s="199"/>
      <c r="V33" s="210"/>
      <c r="W33" s="198"/>
      <c r="X33" s="277"/>
      <c r="Y33" s="198"/>
      <c r="Z33" s="277"/>
      <c r="AA33" s="199"/>
      <c r="AB33" s="210"/>
      <c r="AC33" s="198"/>
      <c r="AD33" s="277"/>
      <c r="AE33" s="198"/>
      <c r="AF33" s="277"/>
      <c r="AG33" s="199"/>
      <c r="AH33" s="210"/>
      <c r="AI33" s="198"/>
      <c r="AJ33" s="277"/>
      <c r="AK33" s="198"/>
      <c r="AL33" s="277"/>
      <c r="AM33" s="199"/>
      <c r="AN33" s="1"/>
      <c r="AO33" s="300"/>
      <c r="AP33" s="198"/>
      <c r="AQ33" s="198"/>
      <c r="AR33" s="198"/>
      <c r="AS33" s="198"/>
      <c r="AT33" s="301"/>
      <c r="AU33" s="1"/>
      <c r="AV33" s="1"/>
      <c r="AW33" s="1"/>
      <c r="AX33" s="1"/>
      <c r="AY33" s="1"/>
      <c r="AZ33" s="1"/>
      <c r="BA33" s="1"/>
      <c r="BB33" s="1"/>
      <c r="BC33" s="1"/>
      <c r="BD33" s="1"/>
      <c r="BE33" s="1"/>
      <c r="BF33" s="1"/>
      <c r="BG33" s="1"/>
      <c r="BH33" s="1"/>
      <c r="BI33" s="1"/>
    </row>
    <row r="34" spans="1:61" ht="14.25" customHeight="1">
      <c r="A34" s="1"/>
      <c r="B34" s="277"/>
      <c r="C34" s="198"/>
      <c r="D34" s="199"/>
      <c r="E34" s="210"/>
      <c r="F34" s="198"/>
      <c r="G34" s="198"/>
      <c r="H34" s="198"/>
      <c r="I34" s="198"/>
      <c r="J34" s="310" t="e">
        <f>IF(AND('Mapa final'!#REF!="Baja",'Mapa final'!#REF!="Leve"),CONCATENATE("R",'Mapa final'!#REF!),"")</f>
        <v>#REF!</v>
      </c>
      <c r="K34" s="279"/>
      <c r="L34" s="294" t="e">
        <f>IF(AND('Mapa final'!#REF!="Baja",'Mapa final'!#REF!="Leve"),CONCATENATE("R",'Mapa final'!#REF!),"")</f>
        <v>#REF!</v>
      </c>
      <c r="M34" s="279"/>
      <c r="N34" s="294" t="e">
        <f>IF(AND('Mapa final'!#REF!="Baja",'Mapa final'!#REF!="Leve"),CONCATENATE("R",'Mapa final'!#REF!),"")</f>
        <v>#REF!</v>
      </c>
      <c r="O34" s="276"/>
      <c r="P34" s="295" t="e">
        <f>IF(AND('Mapa final'!#REF!="Baja",'Mapa final'!#REF!="Menor"),CONCATENATE("R",'Mapa final'!#REF!),"")</f>
        <v>#REF!</v>
      </c>
      <c r="Q34" s="279"/>
      <c r="R34" s="295" t="e">
        <f>IF(AND('Mapa final'!#REF!="Baja",'Mapa final'!#REF!="Menor"),CONCATENATE("R",'Mapa final'!#REF!),"")</f>
        <v>#REF!</v>
      </c>
      <c r="S34" s="279"/>
      <c r="T34" s="295" t="e">
        <f>IF(AND('Mapa final'!#REF!="Baja",'Mapa final'!#REF!="Menor"),CONCATENATE("R",'Mapa final'!#REF!),"")</f>
        <v>#REF!</v>
      </c>
      <c r="U34" s="276"/>
      <c r="V34" s="296" t="e">
        <f>IF(AND('Mapa final'!#REF!="Baja",'Mapa final'!#REF!="Moderado"),CONCATENATE("R",'Mapa final'!#REF!),"")</f>
        <v>#REF!</v>
      </c>
      <c r="W34" s="279"/>
      <c r="X34" s="295" t="e">
        <f>IF(AND('Mapa final'!#REF!="Baja",'Mapa final'!#REF!="Moderado"),CONCATENATE("R",'Mapa final'!#REF!),"")</f>
        <v>#REF!</v>
      </c>
      <c r="Y34" s="279"/>
      <c r="Z34" s="295" t="e">
        <f>IF(AND('Mapa final'!#REF!="Baja",'Mapa final'!#REF!="Moderado"),CONCATENATE("R",'Mapa final'!#REF!),"")</f>
        <v>#REF!</v>
      </c>
      <c r="AA34" s="276"/>
      <c r="AB34" s="284" t="e">
        <f>IF(AND('Mapa final'!#REF!="Baja",'Mapa final'!#REF!="Mayor"),CONCATENATE("R",'Mapa final'!#REF!),"")</f>
        <v>#REF!</v>
      </c>
      <c r="AC34" s="279"/>
      <c r="AD34" s="275" t="e">
        <f>IF(AND('Mapa final'!#REF!="Baja",'Mapa final'!#REF!="Mayor"),CONCATENATE("R",'Mapa final'!#REF!),"")</f>
        <v>#REF!</v>
      </c>
      <c r="AE34" s="279"/>
      <c r="AF34" s="275" t="e">
        <f>IF(AND('Mapa final'!#REF!="Baja",'Mapa final'!#REF!="Mayor"),CONCATENATE("R",'Mapa final'!#REF!),"")</f>
        <v>#REF!</v>
      </c>
      <c r="AG34" s="276"/>
      <c r="AH34" s="278" t="e">
        <f>IF(AND('Mapa final'!#REF!="Baja",'Mapa final'!#REF!="Catastrófico"),CONCATENATE("R",'Mapa final'!#REF!),"")</f>
        <v>#REF!</v>
      </c>
      <c r="AI34" s="279"/>
      <c r="AJ34" s="280" t="e">
        <f>IF(AND('Mapa final'!#REF!="Baja",'Mapa final'!#REF!="Catastrófico"),CONCATENATE("R",'Mapa final'!#REF!),"")</f>
        <v>#REF!</v>
      </c>
      <c r="AK34" s="279"/>
      <c r="AL34" s="280" t="e">
        <f>IF(AND('Mapa final'!#REF!="Baja",'Mapa final'!#REF!="Catastrófico"),CONCATENATE("R",'Mapa final'!#REF!),"")</f>
        <v>#REF!</v>
      </c>
      <c r="AM34" s="276"/>
      <c r="AN34" s="1"/>
      <c r="AO34" s="300"/>
      <c r="AP34" s="198"/>
      <c r="AQ34" s="198"/>
      <c r="AR34" s="198"/>
      <c r="AS34" s="198"/>
      <c r="AT34" s="301"/>
      <c r="AU34" s="1"/>
      <c r="AV34" s="1"/>
      <c r="AW34" s="1"/>
      <c r="AX34" s="1"/>
      <c r="AY34" s="1"/>
      <c r="AZ34" s="1"/>
      <c r="BA34" s="1"/>
      <c r="BB34" s="1"/>
      <c r="BC34" s="1"/>
      <c r="BD34" s="1"/>
      <c r="BE34" s="1"/>
      <c r="BF34" s="1"/>
      <c r="BG34" s="1"/>
      <c r="BH34" s="1"/>
      <c r="BI34" s="1"/>
    </row>
    <row r="35" spans="1:61" ht="14.25" customHeight="1">
      <c r="A35" s="1"/>
      <c r="B35" s="277"/>
      <c r="C35" s="198"/>
      <c r="D35" s="199"/>
      <c r="E35" s="210"/>
      <c r="F35" s="198"/>
      <c r="G35" s="198"/>
      <c r="H35" s="198"/>
      <c r="I35" s="198"/>
      <c r="J35" s="210"/>
      <c r="K35" s="198"/>
      <c r="L35" s="277"/>
      <c r="M35" s="198"/>
      <c r="N35" s="277"/>
      <c r="O35" s="199"/>
      <c r="P35" s="277"/>
      <c r="Q35" s="198"/>
      <c r="R35" s="277"/>
      <c r="S35" s="198"/>
      <c r="T35" s="277"/>
      <c r="U35" s="199"/>
      <c r="V35" s="210"/>
      <c r="W35" s="198"/>
      <c r="X35" s="277"/>
      <c r="Y35" s="198"/>
      <c r="Z35" s="277"/>
      <c r="AA35" s="199"/>
      <c r="AB35" s="210"/>
      <c r="AC35" s="198"/>
      <c r="AD35" s="277"/>
      <c r="AE35" s="198"/>
      <c r="AF35" s="277"/>
      <c r="AG35" s="199"/>
      <c r="AH35" s="210"/>
      <c r="AI35" s="198"/>
      <c r="AJ35" s="277"/>
      <c r="AK35" s="198"/>
      <c r="AL35" s="277"/>
      <c r="AM35" s="199"/>
      <c r="AN35" s="1"/>
      <c r="AO35" s="300"/>
      <c r="AP35" s="198"/>
      <c r="AQ35" s="198"/>
      <c r="AR35" s="198"/>
      <c r="AS35" s="198"/>
      <c r="AT35" s="301"/>
      <c r="AU35" s="1"/>
      <c r="AV35" s="1"/>
      <c r="AW35" s="1"/>
      <c r="AX35" s="1"/>
      <c r="AY35" s="1"/>
      <c r="AZ35" s="1"/>
      <c r="BA35" s="1"/>
      <c r="BB35" s="1"/>
      <c r="BC35" s="1"/>
      <c r="BD35" s="1"/>
      <c r="BE35" s="1"/>
      <c r="BF35" s="1"/>
      <c r="BG35" s="1"/>
      <c r="BH35" s="1"/>
      <c r="BI35" s="1"/>
    </row>
    <row r="36" spans="1:61" ht="14.25" customHeight="1">
      <c r="A36" s="1"/>
      <c r="B36" s="277"/>
      <c r="C36" s="198"/>
      <c r="D36" s="199"/>
      <c r="E36" s="210"/>
      <c r="F36" s="198"/>
      <c r="G36" s="198"/>
      <c r="H36" s="198"/>
      <c r="I36" s="198"/>
      <c r="J36" s="310" t="e">
        <f>IF(AND('Mapa final'!#REF!="Baja",'Mapa final'!#REF!="Leve"),CONCATENATE("R",'Mapa final'!#REF!),"")</f>
        <v>#REF!</v>
      </c>
      <c r="K36" s="279"/>
      <c r="L36" s="294" t="e">
        <f>IF(AND('Mapa final'!#REF!="Baja",'Mapa final'!#REF!="Leve"),CONCATENATE("R",'Mapa final'!#REF!),"")</f>
        <v>#REF!</v>
      </c>
      <c r="M36" s="279"/>
      <c r="N36" s="294" t="e">
        <f>IF(AND('Mapa final'!#REF!="Baja",'Mapa final'!#REF!="Leve"),CONCATENATE("R",'Mapa final'!#REF!),"")</f>
        <v>#REF!</v>
      </c>
      <c r="O36" s="276"/>
      <c r="P36" s="295" t="e">
        <f>IF(AND('Mapa final'!#REF!="Baja",'Mapa final'!#REF!="Menor"),CONCATENATE("R",'Mapa final'!#REF!),"")</f>
        <v>#REF!</v>
      </c>
      <c r="Q36" s="279"/>
      <c r="R36" s="295" t="e">
        <f>IF(AND('Mapa final'!#REF!="Baja",'Mapa final'!#REF!="Menor"),CONCATENATE("R",'Mapa final'!#REF!),"")</f>
        <v>#REF!</v>
      </c>
      <c r="S36" s="279"/>
      <c r="T36" s="295" t="e">
        <f>IF(AND('Mapa final'!#REF!="Baja",'Mapa final'!#REF!="Menor"),CONCATENATE("R",'Mapa final'!#REF!),"")</f>
        <v>#REF!</v>
      </c>
      <c r="U36" s="276"/>
      <c r="V36" s="296" t="e">
        <f>IF(AND('Mapa final'!#REF!="Baja",'Mapa final'!#REF!="Moderado"),CONCATENATE("R",'Mapa final'!#REF!),"")</f>
        <v>#REF!</v>
      </c>
      <c r="W36" s="279"/>
      <c r="X36" s="295" t="e">
        <f>IF(AND('Mapa final'!#REF!="Baja",'Mapa final'!#REF!="Moderado"),CONCATENATE("R",'Mapa final'!#REF!),"")</f>
        <v>#REF!</v>
      </c>
      <c r="Y36" s="279"/>
      <c r="Z36" s="295" t="e">
        <f>IF(AND('Mapa final'!#REF!="Baja",'Mapa final'!#REF!="Moderado"),CONCATENATE("R",'Mapa final'!#REF!),"")</f>
        <v>#REF!</v>
      </c>
      <c r="AA36" s="276"/>
      <c r="AB36" s="284" t="e">
        <f>IF(AND('Mapa final'!#REF!="Baja",'Mapa final'!#REF!="Mayor"),CONCATENATE("R",'Mapa final'!#REF!),"")</f>
        <v>#REF!</v>
      </c>
      <c r="AC36" s="279"/>
      <c r="AD36" s="275" t="e">
        <f>IF(AND('Mapa final'!#REF!="Baja",'Mapa final'!#REF!="Mayor"),CONCATENATE("R",'Mapa final'!#REF!),"")</f>
        <v>#REF!</v>
      </c>
      <c r="AE36" s="279"/>
      <c r="AF36" s="275" t="e">
        <f>IF(AND('Mapa final'!#REF!="Baja",'Mapa final'!#REF!="Mayor"),CONCATENATE("R",'Mapa final'!#REF!),"")</f>
        <v>#REF!</v>
      </c>
      <c r="AG36" s="276"/>
      <c r="AH36" s="278" t="e">
        <f>IF(AND('Mapa final'!#REF!="Baja",'Mapa final'!#REF!="Catastrófico"),CONCATENATE("R",'Mapa final'!#REF!),"")</f>
        <v>#REF!</v>
      </c>
      <c r="AI36" s="279"/>
      <c r="AJ36" s="280" t="e">
        <f>IF(AND('Mapa final'!#REF!="Baja",'Mapa final'!#REF!="Catastrófico"),CONCATENATE("R",'Mapa final'!#REF!),"")</f>
        <v>#REF!</v>
      </c>
      <c r="AK36" s="279"/>
      <c r="AL36" s="280" t="e">
        <f>IF(AND('Mapa final'!#REF!="Baja",'Mapa final'!#REF!="Catastrófico"),CONCATENATE("R",'Mapa final'!#REF!),"")</f>
        <v>#REF!</v>
      </c>
      <c r="AM36" s="276"/>
      <c r="AN36" s="1"/>
      <c r="AO36" s="300"/>
      <c r="AP36" s="198"/>
      <c r="AQ36" s="198"/>
      <c r="AR36" s="198"/>
      <c r="AS36" s="198"/>
      <c r="AT36" s="301"/>
      <c r="AU36" s="1"/>
      <c r="AV36" s="1"/>
      <c r="AW36" s="1"/>
      <c r="AX36" s="1"/>
      <c r="AY36" s="1"/>
      <c r="AZ36" s="1"/>
      <c r="BA36" s="1"/>
      <c r="BB36" s="1"/>
      <c r="BC36" s="1"/>
      <c r="BD36" s="1"/>
      <c r="BE36" s="1"/>
      <c r="BF36" s="1"/>
      <c r="BG36" s="1"/>
      <c r="BH36" s="1"/>
      <c r="BI36" s="1"/>
    </row>
    <row r="37" spans="1:61" ht="14.25" customHeight="1">
      <c r="A37" s="1"/>
      <c r="B37" s="277"/>
      <c r="C37" s="198"/>
      <c r="D37" s="199"/>
      <c r="E37" s="286"/>
      <c r="F37" s="287"/>
      <c r="G37" s="287"/>
      <c r="H37" s="287"/>
      <c r="I37" s="287"/>
      <c r="J37" s="286"/>
      <c r="K37" s="287"/>
      <c r="L37" s="288"/>
      <c r="M37" s="287"/>
      <c r="N37" s="288"/>
      <c r="O37" s="289"/>
      <c r="P37" s="288"/>
      <c r="Q37" s="287"/>
      <c r="R37" s="288"/>
      <c r="S37" s="287"/>
      <c r="T37" s="288"/>
      <c r="U37" s="289"/>
      <c r="V37" s="286"/>
      <c r="W37" s="287"/>
      <c r="X37" s="288"/>
      <c r="Y37" s="287"/>
      <c r="Z37" s="288"/>
      <c r="AA37" s="289"/>
      <c r="AB37" s="286"/>
      <c r="AC37" s="287"/>
      <c r="AD37" s="288"/>
      <c r="AE37" s="287"/>
      <c r="AF37" s="288"/>
      <c r="AG37" s="289"/>
      <c r="AH37" s="286"/>
      <c r="AI37" s="287"/>
      <c r="AJ37" s="288"/>
      <c r="AK37" s="287"/>
      <c r="AL37" s="288"/>
      <c r="AM37" s="289"/>
      <c r="AN37" s="1"/>
      <c r="AO37" s="302"/>
      <c r="AP37" s="303"/>
      <c r="AQ37" s="303"/>
      <c r="AR37" s="303"/>
      <c r="AS37" s="303"/>
      <c r="AT37" s="304"/>
      <c r="AU37" s="1"/>
      <c r="AV37" s="1"/>
      <c r="AW37" s="1"/>
      <c r="AX37" s="1"/>
      <c r="AY37" s="1"/>
      <c r="AZ37" s="1"/>
      <c r="BA37" s="1"/>
      <c r="BB37" s="1"/>
      <c r="BC37" s="1"/>
      <c r="BD37" s="1"/>
      <c r="BE37" s="1"/>
      <c r="BF37" s="1"/>
      <c r="BG37" s="1"/>
      <c r="BH37" s="1"/>
      <c r="BI37" s="1"/>
    </row>
    <row r="38" spans="1:61" ht="14.25" customHeight="1">
      <c r="A38" s="1"/>
      <c r="B38" s="277"/>
      <c r="C38" s="198"/>
      <c r="D38" s="199"/>
      <c r="E38" s="308" t="s">
        <v>168</v>
      </c>
      <c r="F38" s="282"/>
      <c r="G38" s="282"/>
      <c r="H38" s="282"/>
      <c r="I38" s="291"/>
      <c r="J38" s="309" t="str">
        <f ca="1">IF(AND('Mapa final'!$M$28="Muy Baja",'Mapa final'!$Q$28="Leve"),CONCATENATE("R",'Mapa final'!$A$28),"")</f>
        <v/>
      </c>
      <c r="K38" s="282"/>
      <c r="L38" s="311" t="e">
        <f>IF(AND('Mapa final'!#REF!="Muy Baja",'Mapa final'!#REF!="Leve"),CONCATENATE("R",'Mapa final'!#REF!),"")</f>
        <v>#REF!</v>
      </c>
      <c r="M38" s="282"/>
      <c r="N38" s="311" t="e">
        <f>IF(AND('Mapa final'!#REF!="Muy Baja",'Mapa final'!#REF!="Leve"),CONCATENATE("R",'Mapa final'!#REF!),"")</f>
        <v>#REF!</v>
      </c>
      <c r="O38" s="291"/>
      <c r="P38" s="309" t="str">
        <f ca="1">IF(AND('Mapa final'!$M$28="Muy Baja",'Mapa final'!$Q$28="Menor"),CONCATENATE("R",'Mapa final'!$A$28),"")</f>
        <v/>
      </c>
      <c r="Q38" s="282"/>
      <c r="R38" s="311" t="e">
        <f>IF(AND('Mapa final'!#REF!="Muy Baja",'Mapa final'!#REF!="Menor"),CONCATENATE("R",'Mapa final'!#REF!),"")</f>
        <v>#REF!</v>
      </c>
      <c r="S38" s="282"/>
      <c r="T38" s="311" t="e">
        <f>IF(AND('Mapa final'!#REF!="Muy Baja",'Mapa final'!#REF!="Menor"),CONCATENATE("R",'Mapa final'!#REF!),"")</f>
        <v>#REF!</v>
      </c>
      <c r="U38" s="291"/>
      <c r="V38" s="292" t="str">
        <f ca="1">IF(AND('Mapa final'!$M$28="Muy Baja",'Mapa final'!$Q$28="Moderado"),CONCATENATE("R",'Mapa final'!$A$28),"")</f>
        <v/>
      </c>
      <c r="W38" s="282"/>
      <c r="X38" s="290" t="e">
        <f>IF(AND('Mapa final'!#REF!="Muy Baja",'Mapa final'!#REF!="Moderado"),CONCATENATE("R",'Mapa final'!#REF!),"")</f>
        <v>#REF!</v>
      </c>
      <c r="Y38" s="282"/>
      <c r="Z38" s="290" t="e">
        <f>IF(AND('Mapa final'!#REF!="Muy Baja",'Mapa final'!#REF!="Moderado"),CONCATENATE("R",'Mapa final'!#REF!),"")</f>
        <v>#REF!</v>
      </c>
      <c r="AA38" s="291"/>
      <c r="AB38" s="281" t="str">
        <f ca="1">IF(AND('Mapa final'!$M$28="Muy Baja",'Mapa final'!$Q$28="Mayor"),CONCATENATE("R",'Mapa final'!$A$28),"")</f>
        <v/>
      </c>
      <c r="AC38" s="282"/>
      <c r="AD38" s="283" t="e">
        <f>IF(AND('Mapa final'!#REF!="Muy Baja",'Mapa final'!#REF!="Mayor"),CONCATENATE("R",'Mapa final'!#REF!),"")</f>
        <v>#REF!</v>
      </c>
      <c r="AE38" s="282"/>
      <c r="AF38" s="283" t="e">
        <f>IF(AND('Mapa final'!#REF!="Muy Baja",'Mapa final'!#REF!="Mayor"),CONCATENATE("R",'Mapa final'!#REF!),"")</f>
        <v>#REF!</v>
      </c>
      <c r="AG38" s="291"/>
      <c r="AH38" s="293" t="str">
        <f ca="1">IF(AND('Mapa final'!$M$28="Muy Baja",'Mapa final'!$Q$28="Catastrófico"),CONCATENATE("R",'Mapa final'!$A$28),"")</f>
        <v/>
      </c>
      <c r="AI38" s="282"/>
      <c r="AJ38" s="285" t="e">
        <f>IF(AND('Mapa final'!#REF!="Muy Baja",'Mapa final'!#REF!="Catastrófico"),CONCATENATE("R",'Mapa final'!#REF!),"")</f>
        <v>#REF!</v>
      </c>
      <c r="AK38" s="282"/>
      <c r="AL38" s="285" t="e">
        <f>IF(AND('Mapa final'!#REF!="Muy Baja",'Mapa final'!#REF!="Catastrófico"),CONCATENATE("R",'Mapa final'!#REF!),"")</f>
        <v>#REF!</v>
      </c>
      <c r="AM38" s="291"/>
      <c r="AN38" s="1"/>
      <c r="AO38" s="1"/>
      <c r="AP38" s="1"/>
      <c r="AQ38" s="1"/>
      <c r="AR38" s="1"/>
      <c r="AS38" s="1"/>
      <c r="AT38" s="1"/>
      <c r="AU38" s="1"/>
      <c r="AV38" s="1"/>
      <c r="AW38" s="1"/>
      <c r="AX38" s="1"/>
      <c r="AY38" s="1"/>
      <c r="AZ38" s="1"/>
      <c r="BA38" s="1"/>
      <c r="BB38" s="1"/>
      <c r="BC38" s="1"/>
      <c r="BD38" s="1"/>
      <c r="BE38" s="1"/>
      <c r="BF38" s="1"/>
      <c r="BG38" s="1"/>
      <c r="BH38" s="1"/>
      <c r="BI38" s="1"/>
    </row>
    <row r="39" spans="1:61" ht="14.25" customHeight="1">
      <c r="A39" s="1"/>
      <c r="B39" s="277"/>
      <c r="C39" s="198"/>
      <c r="D39" s="199"/>
      <c r="E39" s="210"/>
      <c r="F39" s="198"/>
      <c r="G39" s="198"/>
      <c r="H39" s="198"/>
      <c r="I39" s="199"/>
      <c r="J39" s="210"/>
      <c r="K39" s="198"/>
      <c r="L39" s="277"/>
      <c r="M39" s="198"/>
      <c r="N39" s="277"/>
      <c r="O39" s="199"/>
      <c r="P39" s="210"/>
      <c r="Q39" s="198"/>
      <c r="R39" s="277"/>
      <c r="S39" s="198"/>
      <c r="T39" s="277"/>
      <c r="U39" s="199"/>
      <c r="V39" s="210"/>
      <c r="W39" s="198"/>
      <c r="X39" s="277"/>
      <c r="Y39" s="198"/>
      <c r="Z39" s="277"/>
      <c r="AA39" s="199"/>
      <c r="AB39" s="210"/>
      <c r="AC39" s="198"/>
      <c r="AD39" s="277"/>
      <c r="AE39" s="198"/>
      <c r="AF39" s="277"/>
      <c r="AG39" s="199"/>
      <c r="AH39" s="210"/>
      <c r="AI39" s="198"/>
      <c r="AJ39" s="277"/>
      <c r="AK39" s="198"/>
      <c r="AL39" s="277"/>
      <c r="AM39" s="199"/>
      <c r="AN39" s="1"/>
      <c r="AO39" s="1"/>
      <c r="AP39" s="1"/>
      <c r="AQ39" s="1"/>
      <c r="AR39" s="1"/>
      <c r="AS39" s="1"/>
      <c r="AT39" s="1"/>
      <c r="AU39" s="1"/>
      <c r="AV39" s="1"/>
      <c r="AW39" s="1"/>
      <c r="AX39" s="1"/>
      <c r="AY39" s="1"/>
      <c r="AZ39" s="1"/>
      <c r="BA39" s="1"/>
      <c r="BB39" s="1"/>
      <c r="BC39" s="1"/>
      <c r="BD39" s="1"/>
      <c r="BE39" s="1"/>
      <c r="BF39" s="1"/>
      <c r="BG39" s="1"/>
      <c r="BH39" s="1"/>
      <c r="BI39" s="1"/>
    </row>
    <row r="40" spans="1:61" ht="14.25" customHeight="1">
      <c r="A40" s="1"/>
      <c r="B40" s="277"/>
      <c r="C40" s="198"/>
      <c r="D40" s="199"/>
      <c r="E40" s="210"/>
      <c r="F40" s="198"/>
      <c r="G40" s="198"/>
      <c r="H40" s="198"/>
      <c r="I40" s="199"/>
      <c r="J40" s="310" t="e">
        <f>IF(AND('Mapa final'!#REF!="Muy Baja",'Mapa final'!#REF!="Leve"),CONCATENATE("R",'Mapa final'!#REF!),"")</f>
        <v>#REF!</v>
      </c>
      <c r="K40" s="279"/>
      <c r="L40" s="294" t="e">
        <f>IF(AND('Mapa final'!#REF!="Muy Baja",'Mapa final'!#REF!="Leve"),CONCATENATE("R",'Mapa final'!#REF!),"")</f>
        <v>#REF!</v>
      </c>
      <c r="M40" s="279"/>
      <c r="N40" s="294" t="e">
        <f>IF(AND('Mapa final'!#REF!="Muy Baja",'Mapa final'!#REF!="Leve"),CONCATENATE("R",'Mapa final'!#REF!),"")</f>
        <v>#REF!</v>
      </c>
      <c r="O40" s="276"/>
      <c r="P40" s="310" t="e">
        <f>IF(AND('Mapa final'!#REF!="Muy Baja",'Mapa final'!#REF!="Menor"),CONCATENATE("R",'Mapa final'!#REF!),"")</f>
        <v>#REF!</v>
      </c>
      <c r="Q40" s="279"/>
      <c r="R40" s="294" t="e">
        <f>IF(AND('Mapa final'!#REF!="Muy Baja",'Mapa final'!#REF!="Menor"),CONCATENATE("R",'Mapa final'!#REF!),"")</f>
        <v>#REF!</v>
      </c>
      <c r="S40" s="279"/>
      <c r="T40" s="294" t="e">
        <f>IF(AND('Mapa final'!#REF!="Muy Baja",'Mapa final'!#REF!="Menor"),CONCATENATE("R",'Mapa final'!#REF!),"")</f>
        <v>#REF!</v>
      </c>
      <c r="U40" s="276"/>
      <c r="V40" s="296" t="e">
        <f>IF(AND('Mapa final'!#REF!="Muy Baja",'Mapa final'!#REF!="Moderado"),CONCATENATE("R",'Mapa final'!#REF!),"")</f>
        <v>#REF!</v>
      </c>
      <c r="W40" s="279"/>
      <c r="X40" s="295" t="e">
        <f>IF(AND('Mapa final'!#REF!="Muy Baja",'Mapa final'!#REF!="Moderado"),CONCATENATE("R",'Mapa final'!#REF!),"")</f>
        <v>#REF!</v>
      </c>
      <c r="Y40" s="279"/>
      <c r="Z40" s="295" t="e">
        <f>IF(AND('Mapa final'!#REF!="Muy Baja",'Mapa final'!#REF!="Moderado"),CONCATENATE("R",'Mapa final'!#REF!),"")</f>
        <v>#REF!</v>
      </c>
      <c r="AA40" s="276"/>
      <c r="AB40" s="284" t="e">
        <f>IF(AND('Mapa final'!#REF!="Muy Baja",'Mapa final'!#REF!="Mayor"),CONCATENATE("R",'Mapa final'!#REF!),"")</f>
        <v>#REF!</v>
      </c>
      <c r="AC40" s="279"/>
      <c r="AD40" s="275" t="e">
        <f>IF(AND('Mapa final'!#REF!="Muy Baja",'Mapa final'!#REF!="Mayor"),CONCATENATE("R",'Mapa final'!#REF!),"")</f>
        <v>#REF!</v>
      </c>
      <c r="AE40" s="279"/>
      <c r="AF40" s="275" t="e">
        <f>IF(AND('Mapa final'!#REF!="Muy Baja",'Mapa final'!#REF!="Mayor"),CONCATENATE("R",'Mapa final'!#REF!),"")</f>
        <v>#REF!</v>
      </c>
      <c r="AG40" s="276"/>
      <c r="AH40" s="278" t="e">
        <f>IF(AND('Mapa final'!#REF!="Muy Baja",'Mapa final'!#REF!="Catastrófico"),CONCATENATE("R",'Mapa final'!#REF!),"")</f>
        <v>#REF!</v>
      </c>
      <c r="AI40" s="279"/>
      <c r="AJ40" s="280" t="e">
        <f>IF(AND('Mapa final'!#REF!="Muy Baja",'Mapa final'!#REF!="Catastrófico"),CONCATENATE("R",'Mapa final'!#REF!),"")</f>
        <v>#REF!</v>
      </c>
      <c r="AK40" s="279"/>
      <c r="AL40" s="280" t="e">
        <f>IF(AND('Mapa final'!#REF!="Muy Baja",'Mapa final'!#REF!="Catastrófico"),CONCATENATE("R",'Mapa final'!#REF!),"")</f>
        <v>#REF!</v>
      </c>
      <c r="AM40" s="276"/>
      <c r="AN40" s="1"/>
      <c r="AO40" s="1"/>
      <c r="AP40" s="1"/>
      <c r="AQ40" s="1"/>
      <c r="AR40" s="1"/>
      <c r="AS40" s="1"/>
      <c r="AT40" s="1"/>
      <c r="AU40" s="1"/>
      <c r="AV40" s="1"/>
      <c r="AW40" s="1"/>
      <c r="AX40" s="1"/>
      <c r="AY40" s="1"/>
      <c r="AZ40" s="1"/>
      <c r="BA40" s="1"/>
      <c r="BB40" s="1"/>
      <c r="BC40" s="1"/>
      <c r="BD40" s="1"/>
      <c r="BE40" s="1"/>
      <c r="BF40" s="1"/>
      <c r="BG40" s="1"/>
      <c r="BH40" s="1"/>
      <c r="BI40" s="1"/>
    </row>
    <row r="41" spans="1:61" ht="14.25" customHeight="1">
      <c r="A41" s="1"/>
      <c r="B41" s="277"/>
      <c r="C41" s="198"/>
      <c r="D41" s="199"/>
      <c r="E41" s="210"/>
      <c r="F41" s="198"/>
      <c r="G41" s="198"/>
      <c r="H41" s="198"/>
      <c r="I41" s="199"/>
      <c r="J41" s="210"/>
      <c r="K41" s="198"/>
      <c r="L41" s="277"/>
      <c r="M41" s="198"/>
      <c r="N41" s="277"/>
      <c r="O41" s="199"/>
      <c r="P41" s="210"/>
      <c r="Q41" s="198"/>
      <c r="R41" s="277"/>
      <c r="S41" s="198"/>
      <c r="T41" s="277"/>
      <c r="U41" s="199"/>
      <c r="V41" s="210"/>
      <c r="W41" s="198"/>
      <c r="X41" s="277"/>
      <c r="Y41" s="198"/>
      <c r="Z41" s="277"/>
      <c r="AA41" s="199"/>
      <c r="AB41" s="210"/>
      <c r="AC41" s="198"/>
      <c r="AD41" s="277"/>
      <c r="AE41" s="198"/>
      <c r="AF41" s="277"/>
      <c r="AG41" s="199"/>
      <c r="AH41" s="210"/>
      <c r="AI41" s="198"/>
      <c r="AJ41" s="277"/>
      <c r="AK41" s="198"/>
      <c r="AL41" s="277"/>
      <c r="AM41" s="199"/>
      <c r="AN41" s="1"/>
      <c r="AO41" s="1"/>
      <c r="AP41" s="1"/>
      <c r="AQ41" s="1"/>
      <c r="AR41" s="1"/>
      <c r="AS41" s="1"/>
      <c r="AT41" s="1"/>
      <c r="AU41" s="1"/>
      <c r="AV41" s="1"/>
      <c r="AW41" s="1"/>
      <c r="AX41" s="1"/>
      <c r="AY41" s="1"/>
      <c r="AZ41" s="1"/>
      <c r="BA41" s="1"/>
      <c r="BB41" s="1"/>
      <c r="BC41" s="1"/>
      <c r="BD41" s="1"/>
      <c r="BE41" s="1"/>
      <c r="BF41" s="1"/>
      <c r="BG41" s="1"/>
      <c r="BH41" s="1"/>
      <c r="BI41" s="1"/>
    </row>
    <row r="42" spans="1:61" ht="14.25" customHeight="1">
      <c r="A42" s="1"/>
      <c r="B42" s="277"/>
      <c r="C42" s="198"/>
      <c r="D42" s="199"/>
      <c r="E42" s="210"/>
      <c r="F42" s="198"/>
      <c r="G42" s="198"/>
      <c r="H42" s="198"/>
      <c r="I42" s="199"/>
      <c r="J42" s="310" t="e">
        <f>IF(AND('Mapa final'!#REF!="Muy Baja",'Mapa final'!#REF!="Leve"),CONCATENATE("R",'Mapa final'!#REF!),"")</f>
        <v>#REF!</v>
      </c>
      <c r="K42" s="279"/>
      <c r="L42" s="294" t="e">
        <f>IF(AND('Mapa final'!#REF!="Muy Baja",'Mapa final'!#REF!="Leve"),CONCATENATE("R",'Mapa final'!#REF!),"")</f>
        <v>#REF!</v>
      </c>
      <c r="M42" s="279"/>
      <c r="N42" s="294" t="e">
        <f>IF(AND('Mapa final'!#REF!="Muy Baja",'Mapa final'!#REF!="Leve"),CONCATENATE("R",'Mapa final'!#REF!),"")</f>
        <v>#REF!</v>
      </c>
      <c r="O42" s="276"/>
      <c r="P42" s="310" t="e">
        <f>IF(AND('Mapa final'!#REF!="Muy Baja",'Mapa final'!#REF!="Menor"),CONCATENATE("R",'Mapa final'!#REF!),"")</f>
        <v>#REF!</v>
      </c>
      <c r="Q42" s="279"/>
      <c r="R42" s="294" t="e">
        <f>IF(AND('Mapa final'!#REF!="Muy Baja",'Mapa final'!#REF!="Menor"),CONCATENATE("R",'Mapa final'!#REF!),"")</f>
        <v>#REF!</v>
      </c>
      <c r="S42" s="279"/>
      <c r="T42" s="294" t="e">
        <f>IF(AND('Mapa final'!#REF!="Muy Baja",'Mapa final'!#REF!="Menor"),CONCATENATE("R",'Mapa final'!#REF!),"")</f>
        <v>#REF!</v>
      </c>
      <c r="U42" s="276"/>
      <c r="V42" s="296" t="e">
        <f>IF(AND('Mapa final'!#REF!="Muy Baja",'Mapa final'!#REF!="Moderado"),CONCATENATE("R",'Mapa final'!#REF!),"")</f>
        <v>#REF!</v>
      </c>
      <c r="W42" s="279"/>
      <c r="X42" s="295" t="e">
        <f>IF(AND('Mapa final'!#REF!="Muy Baja",'Mapa final'!#REF!="Moderado"),CONCATENATE("R",'Mapa final'!#REF!),"")</f>
        <v>#REF!</v>
      </c>
      <c r="Y42" s="279"/>
      <c r="Z42" s="295" t="e">
        <f>IF(AND('Mapa final'!#REF!="Muy Baja",'Mapa final'!#REF!="Moderado"),CONCATENATE("R",'Mapa final'!#REF!),"")</f>
        <v>#REF!</v>
      </c>
      <c r="AA42" s="276"/>
      <c r="AB42" s="284" t="e">
        <f>IF(AND('Mapa final'!#REF!="Muy Baja",'Mapa final'!#REF!="Mayor"),CONCATENATE("R",'Mapa final'!#REF!),"")</f>
        <v>#REF!</v>
      </c>
      <c r="AC42" s="279"/>
      <c r="AD42" s="275" t="e">
        <f>IF(AND('Mapa final'!#REF!="Muy Baja",'Mapa final'!#REF!="Mayor"),CONCATENATE("R",'Mapa final'!#REF!),"")</f>
        <v>#REF!</v>
      </c>
      <c r="AE42" s="279"/>
      <c r="AF42" s="275" t="e">
        <f>IF(AND('Mapa final'!#REF!="Muy Baja",'Mapa final'!#REF!="Mayor"),CONCATENATE("R",'Mapa final'!#REF!),"")</f>
        <v>#REF!</v>
      </c>
      <c r="AG42" s="276"/>
      <c r="AH42" s="278" t="e">
        <f>IF(AND('Mapa final'!#REF!="Muy Baja",'Mapa final'!#REF!="Catastrófico"),CONCATENATE("R",'Mapa final'!#REF!),"")</f>
        <v>#REF!</v>
      </c>
      <c r="AI42" s="279"/>
      <c r="AJ42" s="280" t="e">
        <f>IF(AND('Mapa final'!#REF!="Muy Baja",'Mapa final'!#REF!="Catastrófico"),CONCATENATE("R",'Mapa final'!#REF!),"")</f>
        <v>#REF!</v>
      </c>
      <c r="AK42" s="279"/>
      <c r="AL42" s="280" t="e">
        <f>IF(AND('Mapa final'!#REF!="Muy Baja",'Mapa final'!#REF!="Catastrófico"),CONCATENATE("R",'Mapa final'!#REF!),"")</f>
        <v>#REF!</v>
      </c>
      <c r="AM42" s="276"/>
      <c r="AN42" s="1"/>
      <c r="AO42" s="1"/>
      <c r="AP42" s="1"/>
      <c r="AQ42" s="1"/>
      <c r="AR42" s="1"/>
      <c r="AS42" s="1"/>
      <c r="AT42" s="1"/>
      <c r="AU42" s="1"/>
      <c r="AV42" s="1"/>
      <c r="AW42" s="1"/>
      <c r="AX42" s="1"/>
      <c r="AY42" s="1"/>
      <c r="AZ42" s="1"/>
      <c r="BA42" s="1"/>
      <c r="BB42" s="1"/>
      <c r="BC42" s="1"/>
      <c r="BD42" s="1"/>
      <c r="BE42" s="1"/>
      <c r="BF42" s="1"/>
      <c r="BG42" s="1"/>
      <c r="BH42" s="1"/>
      <c r="BI42" s="1"/>
    </row>
    <row r="43" spans="1:61" ht="14.25" customHeight="1">
      <c r="A43" s="1"/>
      <c r="B43" s="277"/>
      <c r="C43" s="198"/>
      <c r="D43" s="199"/>
      <c r="E43" s="210"/>
      <c r="F43" s="198"/>
      <c r="G43" s="198"/>
      <c r="H43" s="198"/>
      <c r="I43" s="199"/>
      <c r="J43" s="210"/>
      <c r="K43" s="198"/>
      <c r="L43" s="277"/>
      <c r="M43" s="198"/>
      <c r="N43" s="277"/>
      <c r="O43" s="199"/>
      <c r="P43" s="210"/>
      <c r="Q43" s="198"/>
      <c r="R43" s="277"/>
      <c r="S43" s="198"/>
      <c r="T43" s="277"/>
      <c r="U43" s="199"/>
      <c r="V43" s="210"/>
      <c r="W43" s="198"/>
      <c r="X43" s="277"/>
      <c r="Y43" s="198"/>
      <c r="Z43" s="277"/>
      <c r="AA43" s="199"/>
      <c r="AB43" s="210"/>
      <c r="AC43" s="198"/>
      <c r="AD43" s="277"/>
      <c r="AE43" s="198"/>
      <c r="AF43" s="277"/>
      <c r="AG43" s="199"/>
      <c r="AH43" s="210"/>
      <c r="AI43" s="198"/>
      <c r="AJ43" s="277"/>
      <c r="AK43" s="198"/>
      <c r="AL43" s="277"/>
      <c r="AM43" s="199"/>
      <c r="AN43" s="1"/>
      <c r="AO43" s="1"/>
      <c r="AP43" s="1"/>
      <c r="AQ43" s="1"/>
      <c r="AR43" s="1"/>
      <c r="AS43" s="1"/>
      <c r="AT43" s="1"/>
      <c r="AU43" s="1"/>
      <c r="AV43" s="1"/>
      <c r="AW43" s="1"/>
      <c r="AX43" s="1"/>
      <c r="AY43" s="1"/>
      <c r="AZ43" s="1"/>
      <c r="BA43" s="1"/>
      <c r="BB43" s="1"/>
      <c r="BC43" s="1"/>
      <c r="BD43" s="1"/>
      <c r="BE43" s="1"/>
      <c r="BF43" s="1"/>
      <c r="BG43" s="1"/>
      <c r="BH43" s="1"/>
      <c r="BI43" s="1"/>
    </row>
    <row r="44" spans="1:61" ht="14.25" customHeight="1">
      <c r="A44" s="1"/>
      <c r="B44" s="277"/>
      <c r="C44" s="198"/>
      <c r="D44" s="199"/>
      <c r="E44" s="210"/>
      <c r="F44" s="198"/>
      <c r="G44" s="198"/>
      <c r="H44" s="198"/>
      <c r="I44" s="199"/>
      <c r="J44" s="310" t="e">
        <f>IF(AND('Mapa final'!#REF!="Muy Baja",'Mapa final'!#REF!="Leve"),CONCATENATE("R",'Mapa final'!#REF!),"")</f>
        <v>#REF!</v>
      </c>
      <c r="K44" s="279"/>
      <c r="L44" s="294" t="e">
        <f>IF(AND('Mapa final'!#REF!="Muy Baja",'Mapa final'!#REF!="Leve"),CONCATENATE("R",'Mapa final'!#REF!),"")</f>
        <v>#REF!</v>
      </c>
      <c r="M44" s="279"/>
      <c r="N44" s="294" t="e">
        <f>IF(AND('Mapa final'!#REF!="Muy Baja",'Mapa final'!#REF!="Leve"),CONCATENATE("R",'Mapa final'!#REF!),"")</f>
        <v>#REF!</v>
      </c>
      <c r="O44" s="276"/>
      <c r="P44" s="310" t="e">
        <f>IF(AND('Mapa final'!#REF!="Muy Baja",'Mapa final'!#REF!="Menor"),CONCATENATE("R",'Mapa final'!#REF!),"")</f>
        <v>#REF!</v>
      </c>
      <c r="Q44" s="279"/>
      <c r="R44" s="294" t="e">
        <f>IF(AND('Mapa final'!#REF!="Muy Baja",'Mapa final'!#REF!="Menor"),CONCATENATE("R",'Mapa final'!#REF!),"")</f>
        <v>#REF!</v>
      </c>
      <c r="S44" s="279"/>
      <c r="T44" s="294" t="e">
        <f>IF(AND('Mapa final'!#REF!="Muy Baja",'Mapa final'!#REF!="Menor"),CONCATENATE("R",'Mapa final'!#REF!),"")</f>
        <v>#REF!</v>
      </c>
      <c r="U44" s="276"/>
      <c r="V44" s="296" t="e">
        <f>IF(AND('Mapa final'!#REF!="Muy Baja",'Mapa final'!#REF!="Moderado"),CONCATENATE("R",'Mapa final'!#REF!),"")</f>
        <v>#REF!</v>
      </c>
      <c r="W44" s="279"/>
      <c r="X44" s="295" t="e">
        <f>IF(AND('Mapa final'!#REF!="Muy Baja",'Mapa final'!#REF!="Moderado"),CONCATENATE("R",'Mapa final'!#REF!),"")</f>
        <v>#REF!</v>
      </c>
      <c r="Y44" s="279"/>
      <c r="Z44" s="295" t="e">
        <f>IF(AND('Mapa final'!#REF!="Muy Baja",'Mapa final'!#REF!="Moderado"),CONCATENATE("R",'Mapa final'!#REF!),"")</f>
        <v>#REF!</v>
      </c>
      <c r="AA44" s="276"/>
      <c r="AB44" s="284" t="e">
        <f>IF(AND('Mapa final'!#REF!="Muy Baja",'Mapa final'!#REF!="Mayor"),CONCATENATE("R",'Mapa final'!#REF!),"")</f>
        <v>#REF!</v>
      </c>
      <c r="AC44" s="279"/>
      <c r="AD44" s="275" t="e">
        <f>IF(AND('Mapa final'!#REF!="Muy Baja",'Mapa final'!#REF!="Mayor"),CONCATENATE("R",'Mapa final'!#REF!),"")</f>
        <v>#REF!</v>
      </c>
      <c r="AE44" s="279"/>
      <c r="AF44" s="275" t="e">
        <f>IF(AND('Mapa final'!#REF!="Muy Baja",'Mapa final'!#REF!="Mayor"),CONCATENATE("R",'Mapa final'!#REF!),"")</f>
        <v>#REF!</v>
      </c>
      <c r="AG44" s="276"/>
      <c r="AH44" s="278" t="e">
        <f>IF(AND('Mapa final'!#REF!="Muy Baja",'Mapa final'!#REF!="Catastrófico"),CONCATENATE("R",'Mapa final'!#REF!),"")</f>
        <v>#REF!</v>
      </c>
      <c r="AI44" s="279"/>
      <c r="AJ44" s="280" t="e">
        <f>IF(AND('Mapa final'!#REF!="Muy Baja",'Mapa final'!#REF!="Catastrófico"),CONCATENATE("R",'Mapa final'!#REF!),"")</f>
        <v>#REF!</v>
      </c>
      <c r="AK44" s="279"/>
      <c r="AL44" s="280" t="e">
        <f>IF(AND('Mapa final'!#REF!="Muy Baja",'Mapa final'!#REF!="Catastrófico"),CONCATENATE("R",'Mapa final'!#REF!),"")</f>
        <v>#REF!</v>
      </c>
      <c r="AM44" s="276"/>
      <c r="AN44" s="1"/>
      <c r="AO44" s="1"/>
      <c r="AP44" s="1"/>
      <c r="AQ44" s="1"/>
      <c r="AR44" s="1"/>
      <c r="AS44" s="1"/>
      <c r="AT44" s="1"/>
      <c r="AU44" s="1"/>
      <c r="AV44" s="1"/>
      <c r="AW44" s="1"/>
      <c r="AX44" s="1"/>
      <c r="AY44" s="1"/>
      <c r="AZ44" s="1"/>
      <c r="BA44" s="1"/>
      <c r="BB44" s="1"/>
      <c r="BC44" s="1"/>
      <c r="BD44" s="1"/>
      <c r="BE44" s="1"/>
      <c r="BF44" s="1"/>
      <c r="BG44" s="1"/>
      <c r="BH44" s="1"/>
      <c r="BI44" s="1"/>
    </row>
    <row r="45" spans="1:61" ht="14.25" customHeight="1">
      <c r="A45" s="1"/>
      <c r="B45" s="277"/>
      <c r="C45" s="198"/>
      <c r="D45" s="199"/>
      <c r="E45" s="286"/>
      <c r="F45" s="287"/>
      <c r="G45" s="287"/>
      <c r="H45" s="287"/>
      <c r="I45" s="289"/>
      <c r="J45" s="286"/>
      <c r="K45" s="287"/>
      <c r="L45" s="288"/>
      <c r="M45" s="287"/>
      <c r="N45" s="288"/>
      <c r="O45" s="289"/>
      <c r="P45" s="286"/>
      <c r="Q45" s="287"/>
      <c r="R45" s="288"/>
      <c r="S45" s="287"/>
      <c r="T45" s="288"/>
      <c r="U45" s="289"/>
      <c r="V45" s="286"/>
      <c r="W45" s="287"/>
      <c r="X45" s="288"/>
      <c r="Y45" s="287"/>
      <c r="Z45" s="288"/>
      <c r="AA45" s="289"/>
      <c r="AB45" s="286"/>
      <c r="AC45" s="287"/>
      <c r="AD45" s="288"/>
      <c r="AE45" s="287"/>
      <c r="AF45" s="288"/>
      <c r="AG45" s="289"/>
      <c r="AH45" s="286"/>
      <c r="AI45" s="287"/>
      <c r="AJ45" s="288"/>
      <c r="AK45" s="287"/>
      <c r="AL45" s="288"/>
      <c r="AM45" s="289"/>
      <c r="AN45" s="1"/>
      <c r="AO45" s="1"/>
      <c r="AP45" s="1"/>
      <c r="AQ45" s="1"/>
      <c r="AR45" s="1"/>
      <c r="AS45" s="1"/>
      <c r="AT45" s="1"/>
      <c r="AU45" s="1"/>
      <c r="AV45" s="1"/>
      <c r="AW45" s="1"/>
      <c r="AX45" s="1"/>
      <c r="AY45" s="1"/>
      <c r="AZ45" s="1"/>
      <c r="BA45" s="1"/>
      <c r="BB45" s="1"/>
      <c r="BC45" s="1"/>
      <c r="BD45" s="1"/>
      <c r="BE45" s="1"/>
      <c r="BF45" s="1"/>
      <c r="BG45" s="1"/>
      <c r="BH45" s="1"/>
      <c r="BI45" s="1"/>
    </row>
    <row r="46" spans="1:61" ht="14.25" customHeight="1">
      <c r="A46" s="1"/>
      <c r="B46" s="1"/>
      <c r="C46" s="1"/>
      <c r="D46" s="1"/>
      <c r="E46" s="1"/>
      <c r="F46" s="1"/>
      <c r="G46" s="1"/>
      <c r="H46" s="1"/>
      <c r="I46" s="1"/>
      <c r="J46" s="308" t="s">
        <v>169</v>
      </c>
      <c r="K46" s="282"/>
      <c r="L46" s="282"/>
      <c r="M46" s="282"/>
      <c r="N46" s="282"/>
      <c r="O46" s="291"/>
      <c r="P46" s="308" t="s">
        <v>170</v>
      </c>
      <c r="Q46" s="282"/>
      <c r="R46" s="282"/>
      <c r="S46" s="282"/>
      <c r="T46" s="282"/>
      <c r="U46" s="291"/>
      <c r="V46" s="308" t="s">
        <v>171</v>
      </c>
      <c r="W46" s="282"/>
      <c r="X46" s="282"/>
      <c r="Y46" s="282"/>
      <c r="Z46" s="282"/>
      <c r="AA46" s="291"/>
      <c r="AB46" s="308" t="s">
        <v>172</v>
      </c>
      <c r="AC46" s="282"/>
      <c r="AD46" s="282"/>
      <c r="AE46" s="282"/>
      <c r="AF46" s="282"/>
      <c r="AG46" s="291"/>
      <c r="AH46" s="308" t="s">
        <v>173</v>
      </c>
      <c r="AI46" s="282"/>
      <c r="AJ46" s="282"/>
      <c r="AK46" s="282"/>
      <c r="AL46" s="282"/>
      <c r="AM46" s="291"/>
      <c r="AN46" s="1"/>
      <c r="AO46" s="1"/>
      <c r="AP46" s="1"/>
      <c r="AQ46" s="1"/>
      <c r="AR46" s="1"/>
      <c r="AS46" s="1"/>
      <c r="AT46" s="1"/>
      <c r="AU46" s="1"/>
      <c r="AV46" s="1"/>
      <c r="AW46" s="1"/>
      <c r="AX46" s="1"/>
      <c r="AY46" s="1"/>
      <c r="AZ46" s="1"/>
      <c r="BA46" s="1"/>
      <c r="BB46" s="1"/>
      <c r="BC46" s="1"/>
      <c r="BD46" s="1"/>
      <c r="BE46" s="1"/>
      <c r="BF46" s="1"/>
      <c r="BG46" s="1"/>
      <c r="BH46" s="1"/>
      <c r="BI46" s="1"/>
    </row>
    <row r="47" spans="1:61" ht="14.25" customHeight="1">
      <c r="A47" s="1"/>
      <c r="B47" s="1"/>
      <c r="C47" s="1"/>
      <c r="D47" s="1"/>
      <c r="E47" s="1"/>
      <c r="F47" s="1"/>
      <c r="G47" s="1"/>
      <c r="H47" s="1"/>
      <c r="I47" s="1"/>
      <c r="J47" s="210"/>
      <c r="K47" s="198"/>
      <c r="L47" s="198"/>
      <c r="M47" s="198"/>
      <c r="N47" s="198"/>
      <c r="O47" s="199"/>
      <c r="P47" s="210"/>
      <c r="Q47" s="198"/>
      <c r="R47" s="198"/>
      <c r="S47" s="198"/>
      <c r="T47" s="198"/>
      <c r="U47" s="199"/>
      <c r="V47" s="210"/>
      <c r="W47" s="198"/>
      <c r="X47" s="198"/>
      <c r="Y47" s="198"/>
      <c r="Z47" s="198"/>
      <c r="AA47" s="199"/>
      <c r="AB47" s="210"/>
      <c r="AC47" s="198"/>
      <c r="AD47" s="198"/>
      <c r="AE47" s="198"/>
      <c r="AF47" s="198"/>
      <c r="AG47" s="199"/>
      <c r="AH47" s="210"/>
      <c r="AI47" s="198"/>
      <c r="AJ47" s="198"/>
      <c r="AK47" s="198"/>
      <c r="AL47" s="198"/>
      <c r="AM47" s="199"/>
      <c r="AN47" s="1"/>
      <c r="AO47" s="1"/>
      <c r="AP47" s="1"/>
      <c r="AQ47" s="1"/>
      <c r="AR47" s="1"/>
      <c r="AS47" s="1"/>
      <c r="AT47" s="1"/>
      <c r="AU47" s="1"/>
      <c r="AV47" s="1"/>
      <c r="AW47" s="1"/>
      <c r="AX47" s="1"/>
      <c r="AY47" s="1"/>
      <c r="AZ47" s="1"/>
      <c r="BA47" s="1"/>
      <c r="BB47" s="1"/>
      <c r="BC47" s="1"/>
      <c r="BD47" s="1"/>
      <c r="BE47" s="1"/>
      <c r="BF47" s="1"/>
      <c r="BG47" s="1"/>
      <c r="BH47" s="1"/>
      <c r="BI47" s="1"/>
    </row>
    <row r="48" spans="1:61" ht="14.25" customHeight="1">
      <c r="A48" s="1"/>
      <c r="B48" s="1"/>
      <c r="C48" s="1"/>
      <c r="D48" s="1"/>
      <c r="E48" s="1"/>
      <c r="F48" s="1"/>
      <c r="G48" s="1"/>
      <c r="H48" s="1"/>
      <c r="I48" s="1"/>
      <c r="J48" s="210"/>
      <c r="K48" s="198"/>
      <c r="L48" s="198"/>
      <c r="M48" s="198"/>
      <c r="N48" s="198"/>
      <c r="O48" s="199"/>
      <c r="P48" s="210"/>
      <c r="Q48" s="198"/>
      <c r="R48" s="198"/>
      <c r="S48" s="198"/>
      <c r="T48" s="198"/>
      <c r="U48" s="199"/>
      <c r="V48" s="210"/>
      <c r="W48" s="198"/>
      <c r="X48" s="198"/>
      <c r="Y48" s="198"/>
      <c r="Z48" s="198"/>
      <c r="AA48" s="199"/>
      <c r="AB48" s="210"/>
      <c r="AC48" s="198"/>
      <c r="AD48" s="198"/>
      <c r="AE48" s="198"/>
      <c r="AF48" s="198"/>
      <c r="AG48" s="199"/>
      <c r="AH48" s="210"/>
      <c r="AI48" s="198"/>
      <c r="AJ48" s="198"/>
      <c r="AK48" s="198"/>
      <c r="AL48" s="198"/>
      <c r="AM48" s="199"/>
      <c r="AN48" s="1"/>
      <c r="AO48" s="1"/>
      <c r="AP48" s="1"/>
      <c r="AQ48" s="1"/>
      <c r="AR48" s="1"/>
      <c r="AS48" s="1"/>
      <c r="AT48" s="1"/>
      <c r="AU48" s="1"/>
      <c r="AV48" s="1"/>
      <c r="AW48" s="1"/>
      <c r="AX48" s="1"/>
      <c r="AY48" s="1"/>
      <c r="AZ48" s="1"/>
      <c r="BA48" s="1"/>
      <c r="BB48" s="1"/>
      <c r="BC48" s="1"/>
      <c r="BD48" s="1"/>
      <c r="BE48" s="1"/>
      <c r="BF48" s="1"/>
      <c r="BG48" s="1"/>
      <c r="BH48" s="1"/>
      <c r="BI48" s="1"/>
    </row>
    <row r="49" spans="1:61" ht="14.25" customHeight="1">
      <c r="A49" s="1"/>
      <c r="B49" s="1"/>
      <c r="C49" s="1"/>
      <c r="D49" s="1"/>
      <c r="E49" s="1"/>
      <c r="F49" s="1"/>
      <c r="G49" s="1"/>
      <c r="H49" s="1"/>
      <c r="I49" s="1"/>
      <c r="J49" s="210"/>
      <c r="K49" s="198"/>
      <c r="L49" s="198"/>
      <c r="M49" s="198"/>
      <c r="N49" s="198"/>
      <c r="O49" s="199"/>
      <c r="P49" s="210"/>
      <c r="Q49" s="198"/>
      <c r="R49" s="198"/>
      <c r="S49" s="198"/>
      <c r="T49" s="198"/>
      <c r="U49" s="199"/>
      <c r="V49" s="210"/>
      <c r="W49" s="198"/>
      <c r="X49" s="198"/>
      <c r="Y49" s="198"/>
      <c r="Z49" s="198"/>
      <c r="AA49" s="199"/>
      <c r="AB49" s="210"/>
      <c r="AC49" s="198"/>
      <c r="AD49" s="198"/>
      <c r="AE49" s="198"/>
      <c r="AF49" s="198"/>
      <c r="AG49" s="199"/>
      <c r="AH49" s="210"/>
      <c r="AI49" s="198"/>
      <c r="AJ49" s="198"/>
      <c r="AK49" s="198"/>
      <c r="AL49" s="198"/>
      <c r="AM49" s="199"/>
      <c r="AN49" s="1"/>
      <c r="AO49" s="1"/>
      <c r="AP49" s="1"/>
      <c r="AQ49" s="1"/>
      <c r="AR49" s="1"/>
      <c r="AS49" s="1"/>
      <c r="AT49" s="1"/>
      <c r="AU49" s="1"/>
      <c r="AV49" s="1"/>
      <c r="AW49" s="1"/>
      <c r="AX49" s="1"/>
      <c r="AY49" s="1"/>
      <c r="AZ49" s="1"/>
      <c r="BA49" s="1"/>
      <c r="BB49" s="1"/>
      <c r="BC49" s="1"/>
      <c r="BD49" s="1"/>
      <c r="BE49" s="1"/>
      <c r="BF49" s="1"/>
      <c r="BG49" s="1"/>
      <c r="BH49" s="1"/>
      <c r="BI49" s="1"/>
    </row>
    <row r="50" spans="1:61" ht="14.25" customHeight="1">
      <c r="A50" s="1"/>
      <c r="B50" s="1"/>
      <c r="C50" s="1"/>
      <c r="D50" s="1"/>
      <c r="E50" s="1"/>
      <c r="F50" s="1"/>
      <c r="G50" s="1"/>
      <c r="H50" s="1"/>
      <c r="I50" s="1"/>
      <c r="J50" s="210"/>
      <c r="K50" s="198"/>
      <c r="L50" s="198"/>
      <c r="M50" s="198"/>
      <c r="N50" s="198"/>
      <c r="O50" s="199"/>
      <c r="P50" s="210"/>
      <c r="Q50" s="198"/>
      <c r="R50" s="198"/>
      <c r="S50" s="198"/>
      <c r="T50" s="198"/>
      <c r="U50" s="199"/>
      <c r="V50" s="210"/>
      <c r="W50" s="198"/>
      <c r="X50" s="198"/>
      <c r="Y50" s="198"/>
      <c r="Z50" s="198"/>
      <c r="AA50" s="199"/>
      <c r="AB50" s="210"/>
      <c r="AC50" s="198"/>
      <c r="AD50" s="198"/>
      <c r="AE50" s="198"/>
      <c r="AF50" s="198"/>
      <c r="AG50" s="199"/>
      <c r="AH50" s="210"/>
      <c r="AI50" s="198"/>
      <c r="AJ50" s="198"/>
      <c r="AK50" s="198"/>
      <c r="AL50" s="198"/>
      <c r="AM50" s="199"/>
      <c r="AN50" s="1"/>
      <c r="AO50" s="1"/>
      <c r="AP50" s="1"/>
      <c r="AQ50" s="1"/>
      <c r="AR50" s="1"/>
      <c r="AS50" s="1"/>
      <c r="AT50" s="1"/>
      <c r="AU50" s="1"/>
      <c r="AV50" s="1"/>
      <c r="AW50" s="1"/>
      <c r="AX50" s="1"/>
      <c r="AY50" s="1"/>
      <c r="AZ50" s="1"/>
      <c r="BA50" s="1"/>
      <c r="BB50" s="1"/>
      <c r="BC50" s="1"/>
      <c r="BD50" s="1"/>
      <c r="BE50" s="1"/>
      <c r="BF50" s="1"/>
      <c r="BG50" s="1"/>
      <c r="BH50" s="1"/>
      <c r="BI50" s="1"/>
    </row>
    <row r="51" spans="1:61" ht="14.25" customHeight="1">
      <c r="A51" s="1"/>
      <c r="B51" s="1"/>
      <c r="C51" s="1"/>
      <c r="D51" s="1"/>
      <c r="E51" s="1"/>
      <c r="F51" s="1"/>
      <c r="G51" s="1"/>
      <c r="H51" s="1"/>
      <c r="I51" s="1"/>
      <c r="J51" s="286"/>
      <c r="K51" s="287"/>
      <c r="L51" s="287"/>
      <c r="M51" s="287"/>
      <c r="N51" s="287"/>
      <c r="O51" s="289"/>
      <c r="P51" s="286"/>
      <c r="Q51" s="287"/>
      <c r="R51" s="287"/>
      <c r="S51" s="287"/>
      <c r="T51" s="287"/>
      <c r="U51" s="289"/>
      <c r="V51" s="286"/>
      <c r="W51" s="287"/>
      <c r="X51" s="287"/>
      <c r="Y51" s="287"/>
      <c r="Z51" s="287"/>
      <c r="AA51" s="289"/>
      <c r="AB51" s="286"/>
      <c r="AC51" s="287"/>
      <c r="AD51" s="287"/>
      <c r="AE51" s="287"/>
      <c r="AF51" s="287"/>
      <c r="AG51" s="289"/>
      <c r="AH51" s="286"/>
      <c r="AI51" s="287"/>
      <c r="AJ51" s="287"/>
      <c r="AK51" s="287"/>
      <c r="AL51" s="287"/>
      <c r="AM51" s="289"/>
      <c r="AN51" s="1"/>
      <c r="AO51" s="1"/>
      <c r="AP51" s="1"/>
      <c r="AQ51" s="1"/>
      <c r="AR51" s="1"/>
      <c r="AS51" s="1"/>
      <c r="AT51" s="1"/>
      <c r="AU51" s="1"/>
      <c r="AV51" s="1"/>
      <c r="AW51" s="1"/>
      <c r="AX51" s="1"/>
      <c r="AY51" s="1"/>
      <c r="AZ51" s="1"/>
      <c r="BA51" s="1"/>
      <c r="BB51" s="1"/>
      <c r="BC51" s="1"/>
      <c r="BD51" s="1"/>
      <c r="BE51" s="1"/>
      <c r="BF51" s="1"/>
      <c r="BG51" s="1"/>
      <c r="BH51" s="1"/>
      <c r="BI51" s="1"/>
    </row>
    <row r="52" spans="1:61"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1"/>
      <c r="AV53" s="1"/>
      <c r="AW53" s="1"/>
      <c r="AX53" s="1"/>
      <c r="AY53" s="1"/>
      <c r="AZ53" s="1"/>
      <c r="BA53" s="1"/>
      <c r="BB53" s="1"/>
      <c r="BC53" s="1"/>
      <c r="BD53" s="1"/>
      <c r="BE53" s="1"/>
      <c r="BF53" s="1"/>
      <c r="BG53" s="1"/>
      <c r="BH53" s="1"/>
      <c r="BI53" s="1"/>
    </row>
    <row r="54" spans="1:61" ht="15" customHeight="1">
      <c r="A54" s="1"/>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1"/>
      <c r="AV54" s="1"/>
      <c r="AW54" s="1"/>
      <c r="AX54" s="1"/>
      <c r="AY54" s="1"/>
      <c r="AZ54" s="1"/>
      <c r="BA54" s="1"/>
      <c r="BB54" s="1"/>
      <c r="BC54" s="1"/>
      <c r="BD54" s="1"/>
      <c r="BE54" s="1"/>
      <c r="BF54" s="1"/>
      <c r="BG54" s="1"/>
      <c r="BH54" s="1"/>
      <c r="BI54" s="1"/>
    </row>
    <row r="55" spans="1:61"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4.25" customHeight="1">
      <c r="B137" s="1"/>
      <c r="C137" s="1"/>
      <c r="D137" s="1"/>
      <c r="E137" s="1"/>
      <c r="F137" s="1"/>
      <c r="G137" s="1"/>
      <c r="H137" s="1"/>
      <c r="I137" s="1"/>
    </row>
    <row r="138" spans="2:61" ht="14.25" customHeight="1">
      <c r="B138" s="1"/>
      <c r="C138" s="1"/>
      <c r="D138" s="1"/>
      <c r="E138" s="1"/>
      <c r="F138" s="1"/>
      <c r="G138" s="1"/>
      <c r="H138" s="1"/>
      <c r="I138" s="1"/>
    </row>
    <row r="139" spans="2:61" ht="14.25" customHeight="1">
      <c r="B139" s="1"/>
      <c r="C139" s="1"/>
      <c r="D139" s="1"/>
      <c r="E139" s="1"/>
      <c r="F139" s="1"/>
      <c r="G139" s="1"/>
      <c r="H139" s="1"/>
      <c r="I139" s="1"/>
    </row>
    <row r="140" spans="2:61" ht="14.25" customHeight="1">
      <c r="B140" s="1"/>
      <c r="C140" s="1"/>
      <c r="D140" s="1"/>
      <c r="E140" s="1"/>
      <c r="F140" s="1"/>
      <c r="G140" s="1"/>
      <c r="H140" s="1"/>
      <c r="I140" s="1"/>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T34:U35"/>
    <mergeCell ref="V34:W35"/>
    <mergeCell ref="X34:Y35"/>
    <mergeCell ref="Z34:AA35"/>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J28:K29"/>
    <mergeCell ref="AF28:AG29"/>
    <mergeCell ref="AH28:AI29"/>
    <mergeCell ref="AJ28:AK29"/>
    <mergeCell ref="AL28:AM29"/>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E22:I29"/>
    <mergeCell ref="AH22:AI23"/>
    <mergeCell ref="AJ22:AK23"/>
    <mergeCell ref="J46:O51"/>
    <mergeCell ref="P44:Q45"/>
    <mergeCell ref="R44:S45"/>
    <mergeCell ref="P46:U51"/>
    <mergeCell ref="T44:U45"/>
    <mergeCell ref="V44:W45"/>
    <mergeCell ref="X44:Y45"/>
    <mergeCell ref="Z44:AA45"/>
    <mergeCell ref="V46:AA51"/>
    <mergeCell ref="AD42:AE43"/>
    <mergeCell ref="AF42:AG43"/>
    <mergeCell ref="AH42:AI43"/>
    <mergeCell ref="AH36:AI37"/>
    <mergeCell ref="L28:M29"/>
    <mergeCell ref="AB28:AC29"/>
    <mergeCell ref="AD28:AE29"/>
    <mergeCell ref="T30:U31"/>
    <mergeCell ref="V30:W31"/>
    <mergeCell ref="AJ26:AK27"/>
    <mergeCell ref="J22:K23"/>
    <mergeCell ref="J24:K25"/>
    <mergeCell ref="J26:K27"/>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P24:Q25"/>
    <mergeCell ref="R24:S25"/>
    <mergeCell ref="T24:U25"/>
    <mergeCell ref="V24:W25"/>
    <mergeCell ref="X24:Y25"/>
    <mergeCell ref="Z24:AA25"/>
    <mergeCell ref="AB24:AC25"/>
    <mergeCell ref="AJ44:AK45"/>
    <mergeCell ref="L42:M43"/>
    <mergeCell ref="N42:O43"/>
    <mergeCell ref="P42:Q43"/>
    <mergeCell ref="R42:S43"/>
    <mergeCell ref="T42:U43"/>
    <mergeCell ref="V42:W43"/>
    <mergeCell ref="X42:Y43"/>
    <mergeCell ref="Z42:AA43"/>
    <mergeCell ref="AB42:AC43"/>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1000"/>
  <sheetViews>
    <sheetView showGridLines="0" workbookViewId="0"/>
  </sheetViews>
  <sheetFormatPr baseColWidth="10" defaultColWidth="12.625" defaultRowHeight="15" customHeight="1"/>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76" width="9.375" customWidth="1"/>
  </cols>
  <sheetData>
    <row r="1" spans="1:76"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spans="1:76" ht="18" customHeight="1">
      <c r="A2" s="1"/>
      <c r="B2" s="321" t="s">
        <v>174</v>
      </c>
      <c r="C2" s="198"/>
      <c r="D2" s="198"/>
      <c r="E2" s="198"/>
      <c r="F2" s="198"/>
      <c r="G2" s="198"/>
      <c r="H2" s="198"/>
      <c r="I2" s="198"/>
      <c r="J2" s="313" t="s">
        <v>15</v>
      </c>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spans="1:76" ht="18.75" customHeight="1">
      <c r="A3" s="1"/>
      <c r="B3" s="198"/>
      <c r="C3" s="198"/>
      <c r="D3" s="198"/>
      <c r="E3" s="198"/>
      <c r="F3" s="198"/>
      <c r="G3" s="198"/>
      <c r="H3" s="198"/>
      <c r="I3" s="198"/>
      <c r="J3" s="277"/>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76" ht="15" customHeight="1">
      <c r="A4" s="1"/>
      <c r="B4" s="198"/>
      <c r="C4" s="198"/>
      <c r="D4" s="198"/>
      <c r="E4" s="198"/>
      <c r="F4" s="198"/>
      <c r="G4" s="198"/>
      <c r="H4" s="198"/>
      <c r="I4" s="198"/>
      <c r="J4" s="277"/>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spans="1:76"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spans="1:76" ht="15" customHeight="1">
      <c r="A6" s="1"/>
      <c r="B6" s="314" t="s">
        <v>159</v>
      </c>
      <c r="C6" s="279"/>
      <c r="D6" s="276"/>
      <c r="E6" s="319" t="s">
        <v>160</v>
      </c>
      <c r="F6" s="282"/>
      <c r="G6" s="282"/>
      <c r="H6" s="282"/>
      <c r="I6" s="291"/>
      <c r="J6" s="96" t="str">
        <f>IF(AND('Mapa final'!$AD$25="Muy Alta",'Mapa final'!$AF$25="Leve"),CONCATENATE("R1C",'Mapa final'!$T$25),"")</f>
        <v/>
      </c>
      <c r="K6" s="97" t="str">
        <f>IF(AND('Mapa final'!$AD$26="Muy Alta",'Mapa final'!$AF$26="Leve"),CONCATENATE("R1C",'Mapa final'!$T$26),"")</f>
        <v/>
      </c>
      <c r="L6" s="97" t="str">
        <f>IF(AND('Mapa final'!$AD$27="Muy Alta",'Mapa final'!$AF$27="Leve"),CONCATENATE("R1C",'Mapa final'!$T$27),"")</f>
        <v/>
      </c>
      <c r="M6" s="97" t="str">
        <f ca="1">IF(AND('Mapa final'!$AD$28="Muy Alta",'Mapa final'!$AF$28="Leve"),CONCATENATE("R1C",'Mapa final'!$T$28),"")</f>
        <v/>
      </c>
      <c r="N6" s="97" t="str">
        <f ca="1">IF(AND('Mapa final'!$AD$29="Muy Alta",'Mapa final'!$AF$29="Leve"),CONCATENATE("R1C",'Mapa final'!$T$29),"")</f>
        <v/>
      </c>
      <c r="O6" s="97" t="str">
        <f ca="1">IF(AND('Mapa final'!$AD$30="Muy Alta",'Mapa final'!$AF$30="Leve"),CONCATENATE("R1C",'Mapa final'!$T$30),"")</f>
        <v/>
      </c>
      <c r="P6" s="97" t="str">
        <f>IF(AND('Mapa final'!$AD$25="Muy Alta",'Mapa final'!$AF$25="Menor"),CONCATENATE("R1C",'Mapa final'!$T$25),"")</f>
        <v/>
      </c>
      <c r="Q6" s="97" t="str">
        <f>IF(AND('Mapa final'!$AD$26="Muy Alta",'Mapa final'!$AF$26="Menor"),CONCATENATE("R1C",'Mapa final'!$T$26),"")</f>
        <v/>
      </c>
      <c r="R6" s="97" t="str">
        <f>IF(AND('Mapa final'!$AD$27="Muy Alta",'Mapa final'!$AF$27="Menor"),CONCATENATE("R1C",'Mapa final'!$T$27),"")</f>
        <v/>
      </c>
      <c r="S6" s="97" t="str">
        <f ca="1">IF(AND('Mapa final'!$AD$28="Muy Alta",'Mapa final'!$AF$28="Menor"),CONCATENATE("R1C",'Mapa final'!$T$28),"")</f>
        <v/>
      </c>
      <c r="T6" s="97" t="str">
        <f ca="1">IF(AND('Mapa final'!$AD$29="Muy Alta",'Mapa final'!$AF$29="Menor"),CONCATENATE("R1C",'Mapa final'!$T$29),"")</f>
        <v/>
      </c>
      <c r="U6" s="97" t="str">
        <f ca="1">IF(AND('Mapa final'!$AD$30="Muy Alta",'Mapa final'!$AF$30="Menor"),CONCATENATE("R1C",'Mapa final'!$T$30),"")</f>
        <v/>
      </c>
      <c r="V6" s="97" t="str">
        <f>IF(AND('Mapa final'!$AD$25="Muy Alta",'Mapa final'!$AF$25="Moderado"),CONCATENATE("R1C",'Mapa final'!$T$25),"")</f>
        <v/>
      </c>
      <c r="W6" s="97" t="str">
        <f>IF(AND('Mapa final'!$AD$26="Muy Alta",'Mapa final'!$AF$26="Moderado"),CONCATENATE("R1C",'Mapa final'!$T$26),"")</f>
        <v/>
      </c>
      <c r="X6" s="97" t="str">
        <f>IF(AND('Mapa final'!$AD$27="Muy Alta",'Mapa final'!$AF$27="Moderado"),CONCATENATE("R1C",'Mapa final'!$T$27),"")</f>
        <v/>
      </c>
      <c r="Y6" s="97" t="str">
        <f ca="1">IF(AND('Mapa final'!$AD$28="Muy Alta",'Mapa final'!$AF$28="Moderado"),CONCATENATE("R1C",'Mapa final'!$T$28),"")</f>
        <v/>
      </c>
      <c r="Z6" s="97" t="str">
        <f ca="1">IF(AND('Mapa final'!$AD$29="Muy Alta",'Mapa final'!$AF$29="Moderado"),CONCATENATE("R1C",'Mapa final'!$T$29),"")</f>
        <v/>
      </c>
      <c r="AA6" s="97" t="str">
        <f ca="1">IF(AND('Mapa final'!$AD$30="Muy Alta",'Mapa final'!$AF$30="Moderado"),CONCATENATE("R1C",'Mapa final'!$T$30),"")</f>
        <v/>
      </c>
      <c r="AB6" s="97" t="str">
        <f>IF(AND('Mapa final'!$AD$25="Muy Alta",'Mapa final'!$AF$25="Mayor"),CONCATENATE("R1C",'Mapa final'!$T$25),"")</f>
        <v/>
      </c>
      <c r="AC6" s="97" t="str">
        <f>IF(AND('Mapa final'!$AD$26="Muy Alta",'Mapa final'!$AF$26="Mayor"),CONCATENATE("R1C",'Mapa final'!$T$26),"")</f>
        <v/>
      </c>
      <c r="AD6" s="97" t="str">
        <f>IF(AND('Mapa final'!$AD$27="Muy Alta",'Mapa final'!$AF$27="Mayor"),CONCATENATE("R1C",'Mapa final'!$T$27),"")</f>
        <v/>
      </c>
      <c r="AE6" s="97" t="str">
        <f ca="1">IF(AND('Mapa final'!$AD$28="Muy Alta",'Mapa final'!$AF$28="Mayor"),CONCATENATE("R1C",'Mapa final'!$T$28),"")</f>
        <v/>
      </c>
      <c r="AF6" s="97" t="str">
        <f ca="1">IF(AND('Mapa final'!$AD$29="Muy Alta",'Mapa final'!$AF$29="Mayor"),CONCATENATE("R1C",'Mapa final'!$T$29),"")</f>
        <v/>
      </c>
      <c r="AG6" s="97" t="str">
        <f ca="1">IF(AND('Mapa final'!$AD$30="Muy Alta",'Mapa final'!$AF$30="Mayor"),CONCATENATE("R1C",'Mapa final'!$T$30),"")</f>
        <v/>
      </c>
      <c r="AH6" s="98" t="str">
        <f>IF(AND('Mapa final'!$AD$25="Muy Alta",'Mapa final'!$AF$25="Catastrófico"),CONCATENATE("R1C",'Mapa final'!$T$25),"")</f>
        <v/>
      </c>
      <c r="AI6" s="98" t="str">
        <f>IF(AND('Mapa final'!$AD$26="Muy Alta",'Mapa final'!$AF$26="Catastrófico"),CONCATENATE("R1C",'Mapa final'!$T$26),"")</f>
        <v/>
      </c>
      <c r="AJ6" s="98" t="str">
        <f>IF(AND('Mapa final'!$AD$27="Muy Alta",'Mapa final'!$AF$27="Catastrófico"),CONCATENATE("R1C",'Mapa final'!$T$27),"")</f>
        <v/>
      </c>
      <c r="AK6" s="98" t="str">
        <f ca="1">IF(AND('Mapa final'!$AD$28="Muy Alta",'Mapa final'!$AF$28="Catastrófico"),CONCATENATE("R1C",'Mapa final'!$T$28),"")</f>
        <v/>
      </c>
      <c r="AL6" s="98" t="str">
        <f ca="1">IF(AND('Mapa final'!$AD$29="Muy Alta",'Mapa final'!$AF$29="Catastrófico"),CONCATENATE("R1C",'Mapa final'!$T$29),"")</f>
        <v/>
      </c>
      <c r="AM6" s="98" t="str">
        <f ca="1">IF(AND('Mapa final'!$AD$30="Muy Alta",'Mapa final'!$AF$30="Catastrófico"),CONCATENATE("R1C",'Mapa final'!$T$30),"")</f>
        <v/>
      </c>
      <c r="AN6" s="1"/>
      <c r="AO6" s="317" t="s">
        <v>161</v>
      </c>
      <c r="AP6" s="298"/>
      <c r="AQ6" s="298"/>
      <c r="AR6" s="298"/>
      <c r="AS6" s="298"/>
      <c r="AT6" s="299"/>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76" ht="15" customHeight="1">
      <c r="A7" s="1"/>
      <c r="B7" s="277"/>
      <c r="C7" s="198"/>
      <c r="D7" s="199"/>
      <c r="E7" s="210"/>
      <c r="F7" s="198"/>
      <c r="G7" s="198"/>
      <c r="H7" s="198"/>
      <c r="I7" s="199"/>
      <c r="J7" s="97" t="e">
        <f>IF(AND('Mapa final'!#REF!="Muy Alta",'Mapa final'!#REF!="Leve"),CONCATENATE("R2C",'Mapa final'!#REF!),"")</f>
        <v>#REF!</v>
      </c>
      <c r="K7" s="97" t="e">
        <f>IF(AND('Mapa final'!#REF!="Muy Alta",'Mapa final'!#REF!="Leve"),CONCATENATE("R2C",'Mapa final'!#REF!),"")</f>
        <v>#REF!</v>
      </c>
      <c r="L7" s="97" t="e">
        <f>IF(AND('Mapa final'!#REF!="Muy Alta",'Mapa final'!#REF!="Leve"),CONCATENATE("R2C",'Mapa final'!#REF!),"")</f>
        <v>#REF!</v>
      </c>
      <c r="M7" s="97" t="e">
        <f>IF(AND('Mapa final'!#REF!="Muy Alta",'Mapa final'!#REF!="Leve"),CONCATENATE("R2C",'Mapa final'!#REF!),"")</f>
        <v>#REF!</v>
      </c>
      <c r="N7" s="97" t="e">
        <f>IF(AND('Mapa final'!#REF!="Muy Alta",'Mapa final'!#REF!="Leve"),CONCATENATE("R2C",'Mapa final'!#REF!),"")</f>
        <v>#REF!</v>
      </c>
      <c r="O7" s="97" t="e">
        <f>IF(AND('Mapa final'!#REF!="Muy Alta",'Mapa final'!#REF!="Leve"),CONCATENATE("R2C",'Mapa final'!#REF!),"")</f>
        <v>#REF!</v>
      </c>
      <c r="P7" s="97" t="e">
        <f>IF(AND('Mapa final'!#REF!="Muy Alta",'Mapa final'!#REF!="Menor"),CONCATENATE("R2C",'Mapa final'!#REF!),"")</f>
        <v>#REF!</v>
      </c>
      <c r="Q7" s="97" t="e">
        <f>IF(AND('Mapa final'!#REF!="Muy Alta",'Mapa final'!#REF!="Menor"),CONCATENATE("R2C",'Mapa final'!#REF!),"")</f>
        <v>#REF!</v>
      </c>
      <c r="R7" s="97" t="e">
        <f>IF(AND('Mapa final'!#REF!="Muy Alta",'Mapa final'!#REF!="Menor"),CONCATENATE("R2C",'Mapa final'!#REF!),"")</f>
        <v>#REF!</v>
      </c>
      <c r="S7" s="97" t="e">
        <f>IF(AND('Mapa final'!#REF!="Muy Alta",'Mapa final'!#REF!="Menor"),CONCATENATE("R2C",'Mapa final'!#REF!),"")</f>
        <v>#REF!</v>
      </c>
      <c r="T7" s="97" t="e">
        <f>IF(AND('Mapa final'!#REF!="Muy Alta",'Mapa final'!#REF!="Menor"),CONCATENATE("R2C",'Mapa final'!#REF!),"")</f>
        <v>#REF!</v>
      </c>
      <c r="U7" s="97" t="e">
        <f>IF(AND('Mapa final'!#REF!="Muy Alta",'Mapa final'!#REF!="Menor"),CONCATENATE("R2C",'Mapa final'!#REF!),"")</f>
        <v>#REF!</v>
      </c>
      <c r="V7" s="97" t="e">
        <f>IF(AND('Mapa final'!#REF!="Muy Alta",'Mapa final'!#REF!="Moderado"),CONCATENATE("R2C",'Mapa final'!#REF!),"")</f>
        <v>#REF!</v>
      </c>
      <c r="W7" s="97" t="e">
        <f>IF(AND('Mapa final'!#REF!="Muy Alta",'Mapa final'!#REF!="Moderado"),CONCATENATE("R2C",'Mapa final'!#REF!),"")</f>
        <v>#REF!</v>
      </c>
      <c r="X7" s="97" t="e">
        <f>IF(AND('Mapa final'!#REF!="Muy Alta",'Mapa final'!#REF!="Moderado"),CONCATENATE("R2C",'Mapa final'!#REF!),"")</f>
        <v>#REF!</v>
      </c>
      <c r="Y7" s="97" t="e">
        <f>IF(AND('Mapa final'!#REF!="Muy Alta",'Mapa final'!#REF!="Moderado"),CONCATENATE("R2C",'Mapa final'!#REF!),"")</f>
        <v>#REF!</v>
      </c>
      <c r="Z7" s="97" t="e">
        <f>IF(AND('Mapa final'!#REF!="Muy Alta",'Mapa final'!#REF!="Moderado"),CONCATENATE("R2C",'Mapa final'!#REF!),"")</f>
        <v>#REF!</v>
      </c>
      <c r="AA7" s="97" t="e">
        <f>IF(AND('Mapa final'!#REF!="Muy Alta",'Mapa final'!#REF!="Moderado"),CONCATENATE("R2C",'Mapa final'!#REF!),"")</f>
        <v>#REF!</v>
      </c>
      <c r="AB7" s="97" t="e">
        <f>IF(AND('Mapa final'!#REF!="Muy Alta",'Mapa final'!#REF!="Mayor"),CONCATENATE("R2C",'Mapa final'!#REF!),"")</f>
        <v>#REF!</v>
      </c>
      <c r="AC7" s="97" t="e">
        <f>IF(AND('Mapa final'!#REF!="Muy Alta",'Mapa final'!#REF!="Mayor"),CONCATENATE("R2C",'Mapa final'!#REF!),"")</f>
        <v>#REF!</v>
      </c>
      <c r="AD7" s="97" t="e">
        <f>IF(AND('Mapa final'!#REF!="Muy Alta",'Mapa final'!#REF!="Mayor"),CONCATENATE("R2C",'Mapa final'!#REF!),"")</f>
        <v>#REF!</v>
      </c>
      <c r="AE7" s="97" t="e">
        <f>IF(AND('Mapa final'!#REF!="Muy Alta",'Mapa final'!#REF!="Mayor"),CONCATENATE("R2C",'Mapa final'!#REF!),"")</f>
        <v>#REF!</v>
      </c>
      <c r="AF7" s="97" t="e">
        <f>IF(AND('Mapa final'!#REF!="Muy Alta",'Mapa final'!#REF!="Mayor"),CONCATENATE("R2C",'Mapa final'!#REF!),"")</f>
        <v>#REF!</v>
      </c>
      <c r="AG7" s="97" t="e">
        <f>IF(AND('Mapa final'!#REF!="Muy Alta",'Mapa final'!#REF!="Mayor"),CONCATENATE("R2C",'Mapa final'!#REF!),"")</f>
        <v>#REF!</v>
      </c>
      <c r="AH7" s="98" t="e">
        <f>IF(AND('Mapa final'!#REF!="Muy Alta",'Mapa final'!#REF!="Catastrófico"),CONCATENATE("R2C",'Mapa final'!#REF!),"")</f>
        <v>#REF!</v>
      </c>
      <c r="AI7" s="98" t="e">
        <f>IF(AND('Mapa final'!#REF!="Muy Alta",'Mapa final'!#REF!="Catastrófico"),CONCATENATE("R2C",'Mapa final'!#REF!),"")</f>
        <v>#REF!</v>
      </c>
      <c r="AJ7" s="98" t="e">
        <f>IF(AND('Mapa final'!#REF!="Muy Alta",'Mapa final'!#REF!="Catastrófico"),CONCATENATE("R2C",'Mapa final'!#REF!),"")</f>
        <v>#REF!</v>
      </c>
      <c r="AK7" s="98" t="e">
        <f>IF(AND('Mapa final'!#REF!="Muy Alta",'Mapa final'!#REF!="Catastrófico"),CONCATENATE("R2C",'Mapa final'!#REF!),"")</f>
        <v>#REF!</v>
      </c>
      <c r="AL7" s="98" t="e">
        <f>IF(AND('Mapa final'!#REF!="Muy Alta",'Mapa final'!#REF!="Catastrófico"),CONCATENATE("R2C",'Mapa final'!#REF!),"")</f>
        <v>#REF!</v>
      </c>
      <c r="AM7" s="98" t="e">
        <f>IF(AND('Mapa final'!#REF!="Muy Alta",'Mapa final'!#REF!="Catastrófico"),CONCATENATE("R2C",'Mapa final'!#REF!),"")</f>
        <v>#REF!</v>
      </c>
      <c r="AN7" s="1"/>
      <c r="AO7" s="300"/>
      <c r="AP7" s="198"/>
      <c r="AQ7" s="198"/>
      <c r="AR7" s="198"/>
      <c r="AS7" s="198"/>
      <c r="AT7" s="30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spans="1:76" ht="15" customHeight="1">
      <c r="A8" s="1"/>
      <c r="B8" s="277"/>
      <c r="C8" s="198"/>
      <c r="D8" s="199"/>
      <c r="E8" s="210"/>
      <c r="F8" s="198"/>
      <c r="G8" s="198"/>
      <c r="H8" s="198"/>
      <c r="I8" s="199"/>
      <c r="J8" s="97" t="e">
        <f>IF(AND('Mapa final'!#REF!="Muy Alta",'Mapa final'!#REF!="Leve"),CONCATENATE("R3C",'Mapa final'!#REF!),"")</f>
        <v>#REF!</v>
      </c>
      <c r="K8" s="97" t="e">
        <f>IF(AND('Mapa final'!#REF!="Muy Alta",'Mapa final'!#REF!="Leve"),CONCATENATE("R3C",'Mapa final'!#REF!),"")</f>
        <v>#REF!</v>
      </c>
      <c r="L8" s="97" t="e">
        <f>IF(AND('Mapa final'!#REF!="Muy Alta",'Mapa final'!#REF!="Leve"),CONCATENATE("R3C",'Mapa final'!#REF!),"")</f>
        <v>#REF!</v>
      </c>
      <c r="M8" s="97" t="e">
        <f>IF(AND('Mapa final'!#REF!="Muy Alta",'Mapa final'!#REF!="Leve"),CONCATENATE("R3C",'Mapa final'!#REF!),"")</f>
        <v>#REF!</v>
      </c>
      <c r="N8" s="97" t="e">
        <f>IF(AND('Mapa final'!#REF!="Muy Alta",'Mapa final'!#REF!="Leve"),CONCATENATE("R3C",'Mapa final'!#REF!),"")</f>
        <v>#REF!</v>
      </c>
      <c r="O8" s="97" t="e">
        <f>IF(AND('Mapa final'!#REF!="Muy Alta",'Mapa final'!#REF!="Leve"),CONCATENATE("R3C",'Mapa final'!#REF!),"")</f>
        <v>#REF!</v>
      </c>
      <c r="P8" s="97" t="e">
        <f>IF(AND('Mapa final'!#REF!="Muy Alta",'Mapa final'!#REF!="Menor"),CONCATENATE("R3C",'Mapa final'!#REF!),"")</f>
        <v>#REF!</v>
      </c>
      <c r="Q8" s="97" t="e">
        <f>IF(AND('Mapa final'!#REF!="Muy Alta",'Mapa final'!#REF!="Menor"),CONCATENATE("R3C",'Mapa final'!#REF!),"")</f>
        <v>#REF!</v>
      </c>
      <c r="R8" s="97" t="e">
        <f>IF(AND('Mapa final'!#REF!="Muy Alta",'Mapa final'!#REF!="Menor"),CONCATENATE("R3C",'Mapa final'!#REF!),"")</f>
        <v>#REF!</v>
      </c>
      <c r="S8" s="97" t="e">
        <f>IF(AND('Mapa final'!#REF!="Muy Alta",'Mapa final'!#REF!="Menor"),CONCATENATE("R3C",'Mapa final'!#REF!),"")</f>
        <v>#REF!</v>
      </c>
      <c r="T8" s="97" t="e">
        <f>IF(AND('Mapa final'!#REF!="Muy Alta",'Mapa final'!#REF!="Menor"),CONCATENATE("R3C",'Mapa final'!#REF!),"")</f>
        <v>#REF!</v>
      </c>
      <c r="U8" s="97" t="e">
        <f>IF(AND('Mapa final'!#REF!="Muy Alta",'Mapa final'!#REF!="Menor"),CONCATENATE("R3C",'Mapa final'!#REF!),"")</f>
        <v>#REF!</v>
      </c>
      <c r="V8" s="97" t="e">
        <f>IF(AND('Mapa final'!#REF!="Muy Alta",'Mapa final'!#REF!="Moderado"),CONCATENATE("R3C",'Mapa final'!#REF!),"")</f>
        <v>#REF!</v>
      </c>
      <c r="W8" s="97" t="e">
        <f>IF(AND('Mapa final'!#REF!="Muy Alta",'Mapa final'!#REF!="Moderado"),CONCATENATE("R3C",'Mapa final'!#REF!),"")</f>
        <v>#REF!</v>
      </c>
      <c r="X8" s="97" t="e">
        <f>IF(AND('Mapa final'!#REF!="Muy Alta",'Mapa final'!#REF!="Moderado"),CONCATENATE("R3C",'Mapa final'!#REF!),"")</f>
        <v>#REF!</v>
      </c>
      <c r="Y8" s="97" t="e">
        <f>IF(AND('Mapa final'!#REF!="Muy Alta",'Mapa final'!#REF!="Moderado"),CONCATENATE("R3C",'Mapa final'!#REF!),"")</f>
        <v>#REF!</v>
      </c>
      <c r="Z8" s="97" t="e">
        <f>IF(AND('Mapa final'!#REF!="Muy Alta",'Mapa final'!#REF!="Moderado"),CONCATENATE("R3C",'Mapa final'!#REF!),"")</f>
        <v>#REF!</v>
      </c>
      <c r="AA8" s="97" t="e">
        <f>IF(AND('Mapa final'!#REF!="Muy Alta",'Mapa final'!#REF!="Moderado"),CONCATENATE("R3C",'Mapa final'!#REF!),"")</f>
        <v>#REF!</v>
      </c>
      <c r="AB8" s="97" t="e">
        <f>IF(AND('Mapa final'!#REF!="Muy Alta",'Mapa final'!#REF!="Mayor"),CONCATENATE("R3C",'Mapa final'!#REF!),"")</f>
        <v>#REF!</v>
      </c>
      <c r="AC8" s="97" t="e">
        <f>IF(AND('Mapa final'!#REF!="Muy Alta",'Mapa final'!#REF!="Mayor"),CONCATENATE("R3C",'Mapa final'!#REF!),"")</f>
        <v>#REF!</v>
      </c>
      <c r="AD8" s="97" t="e">
        <f>IF(AND('Mapa final'!#REF!="Muy Alta",'Mapa final'!#REF!="Mayor"),CONCATENATE("R3C",'Mapa final'!#REF!),"")</f>
        <v>#REF!</v>
      </c>
      <c r="AE8" s="97" t="e">
        <f>IF(AND('Mapa final'!#REF!="Muy Alta",'Mapa final'!#REF!="Mayor"),CONCATENATE("R3C",'Mapa final'!#REF!),"")</f>
        <v>#REF!</v>
      </c>
      <c r="AF8" s="97" t="e">
        <f>IF(AND('Mapa final'!#REF!="Muy Alta",'Mapa final'!#REF!="Mayor"),CONCATENATE("R3C",'Mapa final'!#REF!),"")</f>
        <v>#REF!</v>
      </c>
      <c r="AG8" s="97" t="e">
        <f>IF(AND('Mapa final'!#REF!="Muy Alta",'Mapa final'!#REF!="Mayor"),CONCATENATE("R3C",'Mapa final'!#REF!),"")</f>
        <v>#REF!</v>
      </c>
      <c r="AH8" s="98" t="e">
        <f>IF(AND('Mapa final'!#REF!="Muy Alta",'Mapa final'!#REF!="Catastrófico"),CONCATENATE("R3C",'Mapa final'!#REF!),"")</f>
        <v>#REF!</v>
      </c>
      <c r="AI8" s="98" t="e">
        <f>IF(AND('Mapa final'!#REF!="Muy Alta",'Mapa final'!#REF!="Catastrófico"),CONCATENATE("R3C",'Mapa final'!#REF!),"")</f>
        <v>#REF!</v>
      </c>
      <c r="AJ8" s="98" t="e">
        <f>IF(AND('Mapa final'!#REF!="Muy Alta",'Mapa final'!#REF!="Catastrófico"),CONCATENATE("R3C",'Mapa final'!#REF!),"")</f>
        <v>#REF!</v>
      </c>
      <c r="AK8" s="98" t="e">
        <f>IF(AND('Mapa final'!#REF!="Muy Alta",'Mapa final'!#REF!="Catastrófico"),CONCATENATE("R3C",'Mapa final'!#REF!),"")</f>
        <v>#REF!</v>
      </c>
      <c r="AL8" s="98" t="e">
        <f>IF(AND('Mapa final'!#REF!="Muy Alta",'Mapa final'!#REF!="Catastrófico"),CONCATENATE("R3C",'Mapa final'!#REF!),"")</f>
        <v>#REF!</v>
      </c>
      <c r="AM8" s="98" t="e">
        <f>IF(AND('Mapa final'!#REF!="Muy Alta",'Mapa final'!#REF!="Catastrófico"),CONCATENATE("R3C",'Mapa final'!#REF!),"")</f>
        <v>#REF!</v>
      </c>
      <c r="AN8" s="1"/>
      <c r="AO8" s="300"/>
      <c r="AP8" s="198"/>
      <c r="AQ8" s="198"/>
      <c r="AR8" s="198"/>
      <c r="AS8" s="198"/>
      <c r="AT8" s="30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spans="1:76" ht="15" customHeight="1">
      <c r="A9" s="1"/>
      <c r="B9" s="277"/>
      <c r="C9" s="198"/>
      <c r="D9" s="199"/>
      <c r="E9" s="210"/>
      <c r="F9" s="198"/>
      <c r="G9" s="198"/>
      <c r="H9" s="198"/>
      <c r="I9" s="199"/>
      <c r="J9" s="97" t="e">
        <f>IF(AND('Mapa final'!#REF!="Muy Alta",'Mapa final'!#REF!="Leve"),CONCATENATE("R4C",'Mapa final'!#REF!),"")</f>
        <v>#REF!</v>
      </c>
      <c r="K9" s="97" t="e">
        <f>IF(AND('Mapa final'!#REF!="Muy Alta",'Mapa final'!#REF!="Leve"),CONCATENATE("R4C",'Mapa final'!#REF!),"")</f>
        <v>#REF!</v>
      </c>
      <c r="L9" s="97" t="e">
        <f>IF(AND('Mapa final'!#REF!="Muy Alta",'Mapa final'!#REF!="Leve"),CONCATENATE("R4C",'Mapa final'!#REF!),"")</f>
        <v>#REF!</v>
      </c>
      <c r="M9" s="97" t="e">
        <f>IF(AND('Mapa final'!#REF!="Muy Alta",'Mapa final'!#REF!="Leve"),CONCATENATE("R4C",'Mapa final'!#REF!),"")</f>
        <v>#REF!</v>
      </c>
      <c r="N9" s="97" t="e">
        <f>IF(AND('Mapa final'!#REF!="Muy Alta",'Mapa final'!#REF!="Leve"),CONCATENATE("R4C",'Mapa final'!#REF!),"")</f>
        <v>#REF!</v>
      </c>
      <c r="O9" s="97" t="e">
        <f>IF(AND('Mapa final'!#REF!="Muy Alta",'Mapa final'!#REF!="Leve"),CONCATENATE("R4C",'Mapa final'!#REF!),"")</f>
        <v>#REF!</v>
      </c>
      <c r="P9" s="97" t="e">
        <f>IF(AND('Mapa final'!#REF!="Muy Alta",'Mapa final'!#REF!="Menor"),CONCATENATE("R4C",'Mapa final'!#REF!),"")</f>
        <v>#REF!</v>
      </c>
      <c r="Q9" s="97" t="e">
        <f>IF(AND('Mapa final'!#REF!="Muy Alta",'Mapa final'!#REF!="Menor"),CONCATENATE("R4C",'Mapa final'!#REF!),"")</f>
        <v>#REF!</v>
      </c>
      <c r="R9" s="97" t="e">
        <f>IF(AND('Mapa final'!#REF!="Muy Alta",'Mapa final'!#REF!="Menor"),CONCATENATE("R4C",'Mapa final'!#REF!),"")</f>
        <v>#REF!</v>
      </c>
      <c r="S9" s="97" t="e">
        <f>IF(AND('Mapa final'!#REF!="Muy Alta",'Mapa final'!#REF!="Menor"),CONCATENATE("R4C",'Mapa final'!#REF!),"")</f>
        <v>#REF!</v>
      </c>
      <c r="T9" s="97" t="e">
        <f>IF(AND('Mapa final'!#REF!="Muy Alta",'Mapa final'!#REF!="Menor"),CONCATENATE("R4C",'Mapa final'!#REF!),"")</f>
        <v>#REF!</v>
      </c>
      <c r="U9" s="97" t="e">
        <f>IF(AND('Mapa final'!#REF!="Muy Alta",'Mapa final'!#REF!="Menor"),CONCATENATE("R4C",'Mapa final'!#REF!),"")</f>
        <v>#REF!</v>
      </c>
      <c r="V9" s="97" t="e">
        <f>IF(AND('Mapa final'!#REF!="Muy Alta",'Mapa final'!#REF!="Moderado"),CONCATENATE("R4C",'Mapa final'!#REF!),"")</f>
        <v>#REF!</v>
      </c>
      <c r="W9" s="97" t="e">
        <f>IF(AND('Mapa final'!#REF!="Muy Alta",'Mapa final'!#REF!="Moderado"),CONCATENATE("R4C",'Mapa final'!#REF!),"")</f>
        <v>#REF!</v>
      </c>
      <c r="X9" s="97" t="e">
        <f>IF(AND('Mapa final'!#REF!="Muy Alta",'Mapa final'!#REF!="Moderado"),CONCATENATE("R4C",'Mapa final'!#REF!),"")</f>
        <v>#REF!</v>
      </c>
      <c r="Y9" s="97" t="e">
        <f>IF(AND('Mapa final'!#REF!="Muy Alta",'Mapa final'!#REF!="Moderado"),CONCATENATE("R4C",'Mapa final'!#REF!),"")</f>
        <v>#REF!</v>
      </c>
      <c r="Z9" s="97" t="e">
        <f>IF(AND('Mapa final'!#REF!="Muy Alta",'Mapa final'!#REF!="Moderado"),CONCATENATE("R4C",'Mapa final'!#REF!),"")</f>
        <v>#REF!</v>
      </c>
      <c r="AA9" s="97" t="e">
        <f>IF(AND('Mapa final'!#REF!="Muy Alta",'Mapa final'!#REF!="Moderado"),CONCATENATE("R4C",'Mapa final'!#REF!),"")</f>
        <v>#REF!</v>
      </c>
      <c r="AB9" s="97" t="e">
        <f>IF(AND('Mapa final'!#REF!="Muy Alta",'Mapa final'!#REF!="Mayor"),CONCATENATE("R4C",'Mapa final'!#REF!),"")</f>
        <v>#REF!</v>
      </c>
      <c r="AC9" s="97" t="e">
        <f>IF(AND('Mapa final'!#REF!="Muy Alta",'Mapa final'!#REF!="Mayor"),CONCATENATE("R4C",'Mapa final'!#REF!),"")</f>
        <v>#REF!</v>
      </c>
      <c r="AD9" s="97" t="e">
        <f>IF(AND('Mapa final'!#REF!="Muy Alta",'Mapa final'!#REF!="Mayor"),CONCATENATE("R4C",'Mapa final'!#REF!),"")</f>
        <v>#REF!</v>
      </c>
      <c r="AE9" s="97" t="e">
        <f>IF(AND('Mapa final'!#REF!="Muy Alta",'Mapa final'!#REF!="Mayor"),CONCATENATE("R4C",'Mapa final'!#REF!),"")</f>
        <v>#REF!</v>
      </c>
      <c r="AF9" s="97" t="e">
        <f>IF(AND('Mapa final'!#REF!="Muy Alta",'Mapa final'!#REF!="Mayor"),CONCATENATE("R4C",'Mapa final'!#REF!),"")</f>
        <v>#REF!</v>
      </c>
      <c r="AG9" s="97" t="e">
        <f>IF(AND('Mapa final'!#REF!="Muy Alta",'Mapa final'!#REF!="Mayor"),CONCATENATE("R4C",'Mapa final'!#REF!),"")</f>
        <v>#REF!</v>
      </c>
      <c r="AH9" s="98" t="e">
        <f>IF(AND('Mapa final'!#REF!="Muy Alta",'Mapa final'!#REF!="Catastrófico"),CONCATENATE("R4C",'Mapa final'!#REF!),"")</f>
        <v>#REF!</v>
      </c>
      <c r="AI9" s="98" t="e">
        <f>IF(AND('Mapa final'!#REF!="Muy Alta",'Mapa final'!#REF!="Catastrófico"),CONCATENATE("R4C",'Mapa final'!#REF!),"")</f>
        <v>#REF!</v>
      </c>
      <c r="AJ9" s="98" t="e">
        <f>IF(AND('Mapa final'!#REF!="Muy Alta",'Mapa final'!#REF!="Catastrófico"),CONCATENATE("R4C",'Mapa final'!#REF!),"")</f>
        <v>#REF!</v>
      </c>
      <c r="AK9" s="98" t="e">
        <f>IF(AND('Mapa final'!#REF!="Muy Alta",'Mapa final'!#REF!="Catastrófico"),CONCATENATE("R4C",'Mapa final'!#REF!),"")</f>
        <v>#REF!</v>
      </c>
      <c r="AL9" s="98" t="e">
        <f>IF(AND('Mapa final'!#REF!="Muy Alta",'Mapa final'!#REF!="Catastrófico"),CONCATENATE("R4C",'Mapa final'!#REF!),"")</f>
        <v>#REF!</v>
      </c>
      <c r="AM9" s="98" t="e">
        <f>IF(AND('Mapa final'!#REF!="Muy Alta",'Mapa final'!#REF!="Catastrófico"),CONCATENATE("R4C",'Mapa final'!#REF!),"")</f>
        <v>#REF!</v>
      </c>
      <c r="AN9" s="1"/>
      <c r="AO9" s="300"/>
      <c r="AP9" s="198"/>
      <c r="AQ9" s="198"/>
      <c r="AR9" s="198"/>
      <c r="AS9" s="198"/>
      <c r="AT9" s="30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spans="1:76" ht="15" customHeight="1">
      <c r="A10" s="1"/>
      <c r="B10" s="277"/>
      <c r="C10" s="198"/>
      <c r="D10" s="199"/>
      <c r="E10" s="210"/>
      <c r="F10" s="198"/>
      <c r="G10" s="198"/>
      <c r="H10" s="198"/>
      <c r="I10" s="199"/>
      <c r="J10" s="97" t="e">
        <f>IF(AND('Mapa final'!#REF!="Muy Alta",'Mapa final'!#REF!="Leve"),CONCATENATE("R5C",'Mapa final'!#REF!),"")</f>
        <v>#REF!</v>
      </c>
      <c r="K10" s="97" t="e">
        <f>IF(AND('Mapa final'!#REF!="Muy Alta",'Mapa final'!#REF!="Leve"),CONCATENATE("R5C",'Mapa final'!#REF!),"")</f>
        <v>#REF!</v>
      </c>
      <c r="L10" s="97" t="e">
        <f>IF(AND('Mapa final'!#REF!="Muy Alta",'Mapa final'!#REF!="Leve"),CONCATENATE("R5C",'Mapa final'!#REF!),"")</f>
        <v>#REF!</v>
      </c>
      <c r="M10" s="97" t="e">
        <f>IF(AND('Mapa final'!#REF!="Muy Alta",'Mapa final'!#REF!="Leve"),CONCATENATE("R5C",'Mapa final'!#REF!),"")</f>
        <v>#REF!</v>
      </c>
      <c r="N10" s="97" t="e">
        <f>IF(AND('Mapa final'!#REF!="Muy Alta",'Mapa final'!#REF!="Leve"),CONCATENATE("R5C",'Mapa final'!#REF!),"")</f>
        <v>#REF!</v>
      </c>
      <c r="O10" s="97" t="e">
        <f>IF(AND('Mapa final'!#REF!="Muy Alta",'Mapa final'!#REF!="Leve"),CONCATENATE("R5C",'Mapa final'!#REF!),"")</f>
        <v>#REF!</v>
      </c>
      <c r="P10" s="97" t="e">
        <f>IF(AND('Mapa final'!#REF!="Muy Alta",'Mapa final'!#REF!="Menor"),CONCATENATE("R5C",'Mapa final'!#REF!),"")</f>
        <v>#REF!</v>
      </c>
      <c r="Q10" s="97" t="e">
        <f>IF(AND('Mapa final'!#REF!="Muy Alta",'Mapa final'!#REF!="Menor"),CONCATENATE("R5C",'Mapa final'!#REF!),"")</f>
        <v>#REF!</v>
      </c>
      <c r="R10" s="97" t="e">
        <f>IF(AND('Mapa final'!#REF!="Muy Alta",'Mapa final'!#REF!="Menor"),CONCATENATE("R5C",'Mapa final'!#REF!),"")</f>
        <v>#REF!</v>
      </c>
      <c r="S10" s="97" t="e">
        <f>IF(AND('Mapa final'!#REF!="Muy Alta",'Mapa final'!#REF!="Menor"),CONCATENATE("R5C",'Mapa final'!#REF!),"")</f>
        <v>#REF!</v>
      </c>
      <c r="T10" s="97" t="e">
        <f>IF(AND('Mapa final'!#REF!="Muy Alta",'Mapa final'!#REF!="Menor"),CONCATENATE("R5C",'Mapa final'!#REF!),"")</f>
        <v>#REF!</v>
      </c>
      <c r="U10" s="97" t="e">
        <f>IF(AND('Mapa final'!#REF!="Muy Alta",'Mapa final'!#REF!="Menor"),CONCATENATE("R5C",'Mapa final'!#REF!),"")</f>
        <v>#REF!</v>
      </c>
      <c r="V10" s="97" t="e">
        <f>IF(AND('Mapa final'!#REF!="Muy Alta",'Mapa final'!#REF!="Moderado"),CONCATENATE("R5C",'Mapa final'!#REF!),"")</f>
        <v>#REF!</v>
      </c>
      <c r="W10" s="97" t="e">
        <f>IF(AND('Mapa final'!#REF!="Muy Alta",'Mapa final'!#REF!="Moderado"),CONCATENATE("R5C",'Mapa final'!#REF!),"")</f>
        <v>#REF!</v>
      </c>
      <c r="X10" s="97" t="e">
        <f>IF(AND('Mapa final'!#REF!="Muy Alta",'Mapa final'!#REF!="Moderado"),CONCATENATE("R5C",'Mapa final'!#REF!),"")</f>
        <v>#REF!</v>
      </c>
      <c r="Y10" s="97" t="e">
        <f>IF(AND('Mapa final'!#REF!="Muy Alta",'Mapa final'!#REF!="Moderado"),CONCATENATE("R5C",'Mapa final'!#REF!),"")</f>
        <v>#REF!</v>
      </c>
      <c r="Z10" s="97" t="e">
        <f>IF(AND('Mapa final'!#REF!="Muy Alta",'Mapa final'!#REF!="Moderado"),CONCATENATE("R5C",'Mapa final'!#REF!),"")</f>
        <v>#REF!</v>
      </c>
      <c r="AA10" s="97" t="e">
        <f>IF(AND('Mapa final'!#REF!="Muy Alta",'Mapa final'!#REF!="Moderado"),CONCATENATE("R5C",'Mapa final'!#REF!),"")</f>
        <v>#REF!</v>
      </c>
      <c r="AB10" s="97" t="e">
        <f>IF(AND('Mapa final'!#REF!="Muy Alta",'Mapa final'!#REF!="Mayor"),CONCATENATE("R5C",'Mapa final'!#REF!),"")</f>
        <v>#REF!</v>
      </c>
      <c r="AC10" s="97" t="e">
        <f>IF(AND('Mapa final'!#REF!="Muy Alta",'Mapa final'!#REF!="Mayor"),CONCATENATE("R5C",'Mapa final'!#REF!),"")</f>
        <v>#REF!</v>
      </c>
      <c r="AD10" s="97" t="e">
        <f>IF(AND('Mapa final'!#REF!="Muy Alta",'Mapa final'!#REF!="Mayor"),CONCATENATE("R5C",'Mapa final'!#REF!),"")</f>
        <v>#REF!</v>
      </c>
      <c r="AE10" s="97" t="e">
        <f>IF(AND('Mapa final'!#REF!="Muy Alta",'Mapa final'!#REF!="Mayor"),CONCATENATE("R5C",'Mapa final'!#REF!),"")</f>
        <v>#REF!</v>
      </c>
      <c r="AF10" s="97" t="e">
        <f>IF(AND('Mapa final'!#REF!="Muy Alta",'Mapa final'!#REF!="Mayor"),CONCATENATE("R5C",'Mapa final'!#REF!),"")</f>
        <v>#REF!</v>
      </c>
      <c r="AG10" s="97" t="e">
        <f>IF(AND('Mapa final'!#REF!="Muy Alta",'Mapa final'!#REF!="Mayor"),CONCATENATE("R5C",'Mapa final'!#REF!),"")</f>
        <v>#REF!</v>
      </c>
      <c r="AH10" s="98" t="e">
        <f>IF(AND('Mapa final'!#REF!="Muy Alta",'Mapa final'!#REF!="Catastrófico"),CONCATENATE("R5C",'Mapa final'!#REF!),"")</f>
        <v>#REF!</v>
      </c>
      <c r="AI10" s="98" t="e">
        <f>IF(AND('Mapa final'!#REF!="Muy Alta",'Mapa final'!#REF!="Catastrófico"),CONCATENATE("R5C",'Mapa final'!#REF!),"")</f>
        <v>#REF!</v>
      </c>
      <c r="AJ10" s="98" t="e">
        <f>IF(AND('Mapa final'!#REF!="Muy Alta",'Mapa final'!#REF!="Catastrófico"),CONCATENATE("R5C",'Mapa final'!#REF!),"")</f>
        <v>#REF!</v>
      </c>
      <c r="AK10" s="98" t="e">
        <f>IF(AND('Mapa final'!#REF!="Muy Alta",'Mapa final'!#REF!="Catastrófico"),CONCATENATE("R5C",'Mapa final'!#REF!),"")</f>
        <v>#REF!</v>
      </c>
      <c r="AL10" s="98" t="e">
        <f>IF(AND('Mapa final'!#REF!="Muy Alta",'Mapa final'!#REF!="Catastrófico"),CONCATENATE("R5C",'Mapa final'!#REF!),"")</f>
        <v>#REF!</v>
      </c>
      <c r="AM10" s="98" t="e">
        <f>IF(AND('Mapa final'!#REF!="Muy Alta",'Mapa final'!#REF!="Catastrófico"),CONCATENATE("R5C",'Mapa final'!#REF!),"")</f>
        <v>#REF!</v>
      </c>
      <c r="AN10" s="1"/>
      <c r="AO10" s="300"/>
      <c r="AP10" s="198"/>
      <c r="AQ10" s="198"/>
      <c r="AR10" s="198"/>
      <c r="AS10" s="198"/>
      <c r="AT10" s="30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spans="1:76" ht="15" customHeight="1">
      <c r="A11" s="1"/>
      <c r="B11" s="277"/>
      <c r="C11" s="198"/>
      <c r="D11" s="199"/>
      <c r="E11" s="210"/>
      <c r="F11" s="198"/>
      <c r="G11" s="198"/>
      <c r="H11" s="198"/>
      <c r="I11" s="199"/>
      <c r="J11" s="97" t="e">
        <f>IF(AND('Mapa final'!#REF!="Muy Alta",'Mapa final'!#REF!="Leve"),CONCATENATE("R6C",'Mapa final'!#REF!),"")</f>
        <v>#REF!</v>
      </c>
      <c r="K11" s="97" t="e">
        <f>IF(AND('Mapa final'!#REF!="Muy Alta",'Mapa final'!#REF!="Leve"),CONCATENATE("R6C",'Mapa final'!#REF!),"")</f>
        <v>#REF!</v>
      </c>
      <c r="L11" s="97" t="e">
        <f>IF(AND('Mapa final'!#REF!="Muy Alta",'Mapa final'!#REF!="Leve"),CONCATENATE("R6C",'Mapa final'!#REF!),"")</f>
        <v>#REF!</v>
      </c>
      <c r="M11" s="97" t="e">
        <f>IF(AND('Mapa final'!#REF!="Muy Alta",'Mapa final'!#REF!="Leve"),CONCATENATE("R6C",'Mapa final'!#REF!),"")</f>
        <v>#REF!</v>
      </c>
      <c r="N11" s="97" t="e">
        <f>IF(AND('Mapa final'!#REF!="Muy Alta",'Mapa final'!#REF!="Leve"),CONCATENATE("R6C",'Mapa final'!#REF!),"")</f>
        <v>#REF!</v>
      </c>
      <c r="O11" s="97" t="e">
        <f>IF(AND('Mapa final'!#REF!="Muy Alta",'Mapa final'!#REF!="Leve"),CONCATENATE("R6C",'Mapa final'!#REF!),"")</f>
        <v>#REF!</v>
      </c>
      <c r="P11" s="97" t="e">
        <f>IF(AND('Mapa final'!#REF!="Muy Alta",'Mapa final'!#REF!="Menor"),CONCATENATE("R6C",'Mapa final'!#REF!),"")</f>
        <v>#REF!</v>
      </c>
      <c r="Q11" s="97" t="e">
        <f>IF(AND('Mapa final'!#REF!="Muy Alta",'Mapa final'!#REF!="Menor"),CONCATENATE("R6C",'Mapa final'!#REF!),"")</f>
        <v>#REF!</v>
      </c>
      <c r="R11" s="97" t="e">
        <f>IF(AND('Mapa final'!#REF!="Muy Alta",'Mapa final'!#REF!="Menor"),CONCATENATE("R6C",'Mapa final'!#REF!),"")</f>
        <v>#REF!</v>
      </c>
      <c r="S11" s="97" t="e">
        <f>IF(AND('Mapa final'!#REF!="Muy Alta",'Mapa final'!#REF!="Menor"),CONCATENATE("R6C",'Mapa final'!#REF!),"")</f>
        <v>#REF!</v>
      </c>
      <c r="T11" s="97" t="e">
        <f>IF(AND('Mapa final'!#REF!="Muy Alta",'Mapa final'!#REF!="Menor"),CONCATENATE("R6C",'Mapa final'!#REF!),"")</f>
        <v>#REF!</v>
      </c>
      <c r="U11" s="97" t="e">
        <f>IF(AND('Mapa final'!#REF!="Muy Alta",'Mapa final'!#REF!="Menor"),CONCATENATE("R6C",'Mapa final'!#REF!),"")</f>
        <v>#REF!</v>
      </c>
      <c r="V11" s="97" t="e">
        <f>IF(AND('Mapa final'!#REF!="Muy Alta",'Mapa final'!#REF!="Moderado"),CONCATENATE("R6C",'Mapa final'!#REF!),"")</f>
        <v>#REF!</v>
      </c>
      <c r="W11" s="97" t="e">
        <f>IF(AND('Mapa final'!#REF!="Muy Alta",'Mapa final'!#REF!="Moderado"),CONCATENATE("R6C",'Mapa final'!#REF!),"")</f>
        <v>#REF!</v>
      </c>
      <c r="X11" s="97" t="e">
        <f>IF(AND('Mapa final'!#REF!="Muy Alta",'Mapa final'!#REF!="Moderado"),CONCATENATE("R6C",'Mapa final'!#REF!),"")</f>
        <v>#REF!</v>
      </c>
      <c r="Y11" s="97" t="e">
        <f>IF(AND('Mapa final'!#REF!="Muy Alta",'Mapa final'!#REF!="Moderado"),CONCATENATE("R6C",'Mapa final'!#REF!),"")</f>
        <v>#REF!</v>
      </c>
      <c r="Z11" s="97" t="e">
        <f>IF(AND('Mapa final'!#REF!="Muy Alta",'Mapa final'!#REF!="Moderado"),CONCATENATE("R6C",'Mapa final'!#REF!),"")</f>
        <v>#REF!</v>
      </c>
      <c r="AA11" s="97" t="e">
        <f>IF(AND('Mapa final'!#REF!="Muy Alta",'Mapa final'!#REF!="Moderado"),CONCATENATE("R6C",'Mapa final'!#REF!),"")</f>
        <v>#REF!</v>
      </c>
      <c r="AB11" s="97" t="e">
        <f>IF(AND('Mapa final'!#REF!="Muy Alta",'Mapa final'!#REF!="Mayor"),CONCATENATE("R6C",'Mapa final'!#REF!),"")</f>
        <v>#REF!</v>
      </c>
      <c r="AC11" s="97" t="e">
        <f>IF(AND('Mapa final'!#REF!="Muy Alta",'Mapa final'!#REF!="Mayor"),CONCATENATE("R6C",'Mapa final'!#REF!),"")</f>
        <v>#REF!</v>
      </c>
      <c r="AD11" s="97" t="e">
        <f>IF(AND('Mapa final'!#REF!="Muy Alta",'Mapa final'!#REF!="Mayor"),CONCATENATE("R6C",'Mapa final'!#REF!),"")</f>
        <v>#REF!</v>
      </c>
      <c r="AE11" s="97" t="e">
        <f>IF(AND('Mapa final'!#REF!="Muy Alta",'Mapa final'!#REF!="Mayor"),CONCATENATE("R6C",'Mapa final'!#REF!),"")</f>
        <v>#REF!</v>
      </c>
      <c r="AF11" s="97" t="e">
        <f>IF(AND('Mapa final'!#REF!="Muy Alta",'Mapa final'!#REF!="Mayor"),CONCATENATE("R6C",'Mapa final'!#REF!),"")</f>
        <v>#REF!</v>
      </c>
      <c r="AG11" s="97" t="e">
        <f>IF(AND('Mapa final'!#REF!="Muy Alta",'Mapa final'!#REF!="Mayor"),CONCATENATE("R6C",'Mapa final'!#REF!),"")</f>
        <v>#REF!</v>
      </c>
      <c r="AH11" s="98" t="e">
        <f>IF(AND('Mapa final'!#REF!="Muy Alta",'Mapa final'!#REF!="Catastrófico"),CONCATENATE("R6C",'Mapa final'!#REF!),"")</f>
        <v>#REF!</v>
      </c>
      <c r="AI11" s="98" t="e">
        <f>IF(AND('Mapa final'!#REF!="Muy Alta",'Mapa final'!#REF!="Catastrófico"),CONCATENATE("R6C",'Mapa final'!#REF!),"")</f>
        <v>#REF!</v>
      </c>
      <c r="AJ11" s="98" t="e">
        <f>IF(AND('Mapa final'!#REF!="Muy Alta",'Mapa final'!#REF!="Catastrófico"),CONCATENATE("R6C",'Mapa final'!#REF!),"")</f>
        <v>#REF!</v>
      </c>
      <c r="AK11" s="98" t="e">
        <f>IF(AND('Mapa final'!#REF!="Muy Alta",'Mapa final'!#REF!="Catastrófico"),CONCATENATE("R6C",'Mapa final'!#REF!),"")</f>
        <v>#REF!</v>
      </c>
      <c r="AL11" s="98" t="e">
        <f>IF(AND('Mapa final'!#REF!="Muy Alta",'Mapa final'!#REF!="Catastrófico"),CONCATENATE("R6C",'Mapa final'!#REF!),"")</f>
        <v>#REF!</v>
      </c>
      <c r="AM11" s="98" t="e">
        <f>IF(AND('Mapa final'!#REF!="Muy Alta",'Mapa final'!#REF!="Catastrófico"),CONCATENATE("R6C",'Mapa final'!#REF!),"")</f>
        <v>#REF!</v>
      </c>
      <c r="AN11" s="1"/>
      <c r="AO11" s="300"/>
      <c r="AP11" s="198"/>
      <c r="AQ11" s="198"/>
      <c r="AR11" s="198"/>
      <c r="AS11" s="198"/>
      <c r="AT11" s="30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spans="1:76" ht="15" customHeight="1">
      <c r="A12" s="1"/>
      <c r="B12" s="277"/>
      <c r="C12" s="198"/>
      <c r="D12" s="199"/>
      <c r="E12" s="210"/>
      <c r="F12" s="198"/>
      <c r="G12" s="198"/>
      <c r="H12" s="198"/>
      <c r="I12" s="199"/>
      <c r="J12" s="97" t="e">
        <f>IF(AND('Mapa final'!#REF!="Muy Alta",'Mapa final'!#REF!="Leve"),CONCATENATE("R7C",'Mapa final'!#REF!),"")</f>
        <v>#REF!</v>
      </c>
      <c r="K12" s="97" t="e">
        <f>IF(AND('Mapa final'!#REF!="Muy Alta",'Mapa final'!#REF!="Leve"),CONCATENATE("R7C",'Mapa final'!#REF!),"")</f>
        <v>#REF!</v>
      </c>
      <c r="L12" s="97" t="e">
        <f>IF(AND('Mapa final'!#REF!="Muy Alta",'Mapa final'!#REF!="Leve"),CONCATENATE("R7C",'Mapa final'!#REF!),"")</f>
        <v>#REF!</v>
      </c>
      <c r="M12" s="97" t="e">
        <f>IF(AND('Mapa final'!#REF!="Muy Alta",'Mapa final'!#REF!="Leve"),CONCATENATE("R7C",'Mapa final'!#REF!),"")</f>
        <v>#REF!</v>
      </c>
      <c r="N12" s="97" t="e">
        <f>IF(AND('Mapa final'!#REF!="Muy Alta",'Mapa final'!#REF!="Leve"),CONCATENATE("R7C",'Mapa final'!#REF!),"")</f>
        <v>#REF!</v>
      </c>
      <c r="O12" s="97" t="e">
        <f>IF(AND('Mapa final'!#REF!="Muy Alta",'Mapa final'!#REF!="Leve"),CONCATENATE("R7C",'Mapa final'!#REF!),"")</f>
        <v>#REF!</v>
      </c>
      <c r="P12" s="97" t="e">
        <f>IF(AND('Mapa final'!#REF!="Muy Alta",'Mapa final'!#REF!="Menor"),CONCATENATE("R7C",'Mapa final'!#REF!),"")</f>
        <v>#REF!</v>
      </c>
      <c r="Q12" s="97" t="e">
        <f>IF(AND('Mapa final'!#REF!="Muy Alta",'Mapa final'!#REF!="Menor"),CONCATENATE("R7C",'Mapa final'!#REF!),"")</f>
        <v>#REF!</v>
      </c>
      <c r="R12" s="97" t="e">
        <f>IF(AND('Mapa final'!#REF!="Muy Alta",'Mapa final'!#REF!="Menor"),CONCATENATE("R7C",'Mapa final'!#REF!),"")</f>
        <v>#REF!</v>
      </c>
      <c r="S12" s="97" t="e">
        <f>IF(AND('Mapa final'!#REF!="Muy Alta",'Mapa final'!#REF!="Menor"),CONCATENATE("R7C",'Mapa final'!#REF!),"")</f>
        <v>#REF!</v>
      </c>
      <c r="T12" s="97" t="e">
        <f>IF(AND('Mapa final'!#REF!="Muy Alta",'Mapa final'!#REF!="Menor"),CONCATENATE("R7C",'Mapa final'!#REF!),"")</f>
        <v>#REF!</v>
      </c>
      <c r="U12" s="97" t="e">
        <f>IF(AND('Mapa final'!#REF!="Muy Alta",'Mapa final'!#REF!="Menor"),CONCATENATE("R7C",'Mapa final'!#REF!),"")</f>
        <v>#REF!</v>
      </c>
      <c r="V12" s="97" t="e">
        <f>IF(AND('Mapa final'!#REF!="Muy Alta",'Mapa final'!#REF!="Moderado"),CONCATENATE("R7C",'Mapa final'!#REF!),"")</f>
        <v>#REF!</v>
      </c>
      <c r="W12" s="97" t="e">
        <f>IF(AND('Mapa final'!#REF!="Muy Alta",'Mapa final'!#REF!="Moderado"),CONCATENATE("R7C",'Mapa final'!#REF!),"")</f>
        <v>#REF!</v>
      </c>
      <c r="X12" s="97" t="e">
        <f>IF(AND('Mapa final'!#REF!="Muy Alta",'Mapa final'!#REF!="Moderado"),CONCATENATE("R7C",'Mapa final'!#REF!),"")</f>
        <v>#REF!</v>
      </c>
      <c r="Y12" s="97" t="e">
        <f>IF(AND('Mapa final'!#REF!="Muy Alta",'Mapa final'!#REF!="Moderado"),CONCATENATE("R7C",'Mapa final'!#REF!),"")</f>
        <v>#REF!</v>
      </c>
      <c r="Z12" s="97" t="e">
        <f>IF(AND('Mapa final'!#REF!="Muy Alta",'Mapa final'!#REF!="Moderado"),CONCATENATE("R7C",'Mapa final'!#REF!),"")</f>
        <v>#REF!</v>
      </c>
      <c r="AA12" s="97" t="e">
        <f>IF(AND('Mapa final'!#REF!="Muy Alta",'Mapa final'!#REF!="Moderado"),CONCATENATE("R7C",'Mapa final'!#REF!),"")</f>
        <v>#REF!</v>
      </c>
      <c r="AB12" s="97" t="e">
        <f>IF(AND('Mapa final'!#REF!="Muy Alta",'Mapa final'!#REF!="Mayor"),CONCATENATE("R7C",'Mapa final'!#REF!),"")</f>
        <v>#REF!</v>
      </c>
      <c r="AC12" s="97" t="e">
        <f>IF(AND('Mapa final'!#REF!="Muy Alta",'Mapa final'!#REF!="Mayor"),CONCATENATE("R7C",'Mapa final'!#REF!),"")</f>
        <v>#REF!</v>
      </c>
      <c r="AD12" s="97" t="e">
        <f>IF(AND('Mapa final'!#REF!="Muy Alta",'Mapa final'!#REF!="Mayor"),CONCATENATE("R7C",'Mapa final'!#REF!),"")</f>
        <v>#REF!</v>
      </c>
      <c r="AE12" s="97" t="e">
        <f>IF(AND('Mapa final'!#REF!="Muy Alta",'Mapa final'!#REF!="Mayor"),CONCATENATE("R7C",'Mapa final'!#REF!),"")</f>
        <v>#REF!</v>
      </c>
      <c r="AF12" s="97" t="e">
        <f>IF(AND('Mapa final'!#REF!="Muy Alta",'Mapa final'!#REF!="Mayor"),CONCATENATE("R7C",'Mapa final'!#REF!),"")</f>
        <v>#REF!</v>
      </c>
      <c r="AG12" s="97" t="e">
        <f>IF(AND('Mapa final'!#REF!="Muy Alta",'Mapa final'!#REF!="Mayor"),CONCATENATE("R7C",'Mapa final'!#REF!),"")</f>
        <v>#REF!</v>
      </c>
      <c r="AH12" s="98" t="e">
        <f>IF(AND('Mapa final'!#REF!="Muy Alta",'Mapa final'!#REF!="Catastrófico"),CONCATENATE("R7C",'Mapa final'!#REF!),"")</f>
        <v>#REF!</v>
      </c>
      <c r="AI12" s="98" t="e">
        <f>IF(AND('Mapa final'!#REF!="Muy Alta",'Mapa final'!#REF!="Catastrófico"),CONCATENATE("R7C",'Mapa final'!#REF!),"")</f>
        <v>#REF!</v>
      </c>
      <c r="AJ12" s="98" t="e">
        <f>IF(AND('Mapa final'!#REF!="Muy Alta",'Mapa final'!#REF!="Catastrófico"),CONCATENATE("R7C",'Mapa final'!#REF!),"")</f>
        <v>#REF!</v>
      </c>
      <c r="AK12" s="98" t="e">
        <f>IF(AND('Mapa final'!#REF!="Muy Alta",'Mapa final'!#REF!="Catastrófico"),CONCATENATE("R7C",'Mapa final'!#REF!),"")</f>
        <v>#REF!</v>
      </c>
      <c r="AL12" s="98" t="e">
        <f>IF(AND('Mapa final'!#REF!="Muy Alta",'Mapa final'!#REF!="Catastrófico"),CONCATENATE("R7C",'Mapa final'!#REF!),"")</f>
        <v>#REF!</v>
      </c>
      <c r="AM12" s="98" t="e">
        <f>IF(AND('Mapa final'!#REF!="Muy Alta",'Mapa final'!#REF!="Catastrófico"),CONCATENATE("R7C",'Mapa final'!#REF!),"")</f>
        <v>#REF!</v>
      </c>
      <c r="AN12" s="1"/>
      <c r="AO12" s="300"/>
      <c r="AP12" s="198"/>
      <c r="AQ12" s="198"/>
      <c r="AR12" s="198"/>
      <c r="AS12" s="198"/>
      <c r="AT12" s="30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spans="1:76" ht="15" customHeight="1">
      <c r="A13" s="1"/>
      <c r="B13" s="277"/>
      <c r="C13" s="198"/>
      <c r="D13" s="199"/>
      <c r="E13" s="210"/>
      <c r="F13" s="198"/>
      <c r="G13" s="198"/>
      <c r="H13" s="198"/>
      <c r="I13" s="199"/>
      <c r="J13" s="97" t="e">
        <f>IF(AND('Mapa final'!#REF!="Muy Alta",'Mapa final'!#REF!="Leve"),CONCATENATE("R8C",'Mapa final'!#REF!),"")</f>
        <v>#REF!</v>
      </c>
      <c r="K13" s="97" t="e">
        <f>IF(AND('Mapa final'!#REF!="Muy Alta",'Mapa final'!#REF!="Leve"),CONCATENATE("R8C",'Mapa final'!#REF!),"")</f>
        <v>#REF!</v>
      </c>
      <c r="L13" s="97" t="e">
        <f>IF(AND('Mapa final'!#REF!="Muy Alta",'Mapa final'!#REF!="Leve"),CONCATENATE("R8C",'Mapa final'!#REF!),"")</f>
        <v>#REF!</v>
      </c>
      <c r="M13" s="97" t="e">
        <f>IF(AND('Mapa final'!#REF!="Muy Alta",'Mapa final'!#REF!="Leve"),CONCATENATE("R8C",'Mapa final'!#REF!),"")</f>
        <v>#REF!</v>
      </c>
      <c r="N13" s="97" t="e">
        <f>IF(AND('Mapa final'!#REF!="Muy Alta",'Mapa final'!#REF!="Leve"),CONCATENATE("R8C",'Mapa final'!#REF!),"")</f>
        <v>#REF!</v>
      </c>
      <c r="O13" s="97" t="e">
        <f>IF(AND('Mapa final'!#REF!="Muy Alta",'Mapa final'!#REF!="Leve"),CONCATENATE("R8C",'Mapa final'!#REF!),"")</f>
        <v>#REF!</v>
      </c>
      <c r="P13" s="97" t="e">
        <f>IF(AND('Mapa final'!#REF!="Muy Alta",'Mapa final'!#REF!="Menor"),CONCATENATE("R8C",'Mapa final'!#REF!),"")</f>
        <v>#REF!</v>
      </c>
      <c r="Q13" s="97" t="e">
        <f>IF(AND('Mapa final'!#REF!="Muy Alta",'Mapa final'!#REF!="Menor"),CONCATENATE("R8C",'Mapa final'!#REF!),"")</f>
        <v>#REF!</v>
      </c>
      <c r="R13" s="97" t="e">
        <f>IF(AND('Mapa final'!#REF!="Muy Alta",'Mapa final'!#REF!="Menor"),CONCATENATE("R8C",'Mapa final'!#REF!),"")</f>
        <v>#REF!</v>
      </c>
      <c r="S13" s="97" t="e">
        <f>IF(AND('Mapa final'!#REF!="Muy Alta",'Mapa final'!#REF!="Menor"),CONCATENATE("R8C",'Mapa final'!#REF!),"")</f>
        <v>#REF!</v>
      </c>
      <c r="T13" s="97" t="e">
        <f>IF(AND('Mapa final'!#REF!="Muy Alta",'Mapa final'!#REF!="Menor"),CONCATENATE("R8C",'Mapa final'!#REF!),"")</f>
        <v>#REF!</v>
      </c>
      <c r="U13" s="97" t="e">
        <f>IF(AND('Mapa final'!#REF!="Muy Alta",'Mapa final'!#REF!="Menor"),CONCATENATE("R8C",'Mapa final'!#REF!),"")</f>
        <v>#REF!</v>
      </c>
      <c r="V13" s="97" t="e">
        <f>IF(AND('Mapa final'!#REF!="Muy Alta",'Mapa final'!#REF!="Moderado"),CONCATENATE("R8C",'Mapa final'!#REF!),"")</f>
        <v>#REF!</v>
      </c>
      <c r="W13" s="97" t="e">
        <f>IF(AND('Mapa final'!#REF!="Muy Alta",'Mapa final'!#REF!="Moderado"),CONCATENATE("R8C",'Mapa final'!#REF!),"")</f>
        <v>#REF!</v>
      </c>
      <c r="X13" s="97" t="e">
        <f>IF(AND('Mapa final'!#REF!="Muy Alta",'Mapa final'!#REF!="Moderado"),CONCATENATE("R8C",'Mapa final'!#REF!),"")</f>
        <v>#REF!</v>
      </c>
      <c r="Y13" s="97" t="e">
        <f>IF(AND('Mapa final'!#REF!="Muy Alta",'Mapa final'!#REF!="Moderado"),CONCATENATE("R8C",'Mapa final'!#REF!),"")</f>
        <v>#REF!</v>
      </c>
      <c r="Z13" s="97" t="e">
        <f>IF(AND('Mapa final'!#REF!="Muy Alta",'Mapa final'!#REF!="Moderado"),CONCATENATE("R8C",'Mapa final'!#REF!),"")</f>
        <v>#REF!</v>
      </c>
      <c r="AA13" s="97" t="e">
        <f>IF(AND('Mapa final'!#REF!="Muy Alta",'Mapa final'!#REF!="Moderado"),CONCATENATE("R8C",'Mapa final'!#REF!),"")</f>
        <v>#REF!</v>
      </c>
      <c r="AB13" s="97" t="e">
        <f>IF(AND('Mapa final'!#REF!="Muy Alta",'Mapa final'!#REF!="Mayor"),CONCATENATE("R8C",'Mapa final'!#REF!),"")</f>
        <v>#REF!</v>
      </c>
      <c r="AC13" s="97" t="e">
        <f>IF(AND('Mapa final'!#REF!="Muy Alta",'Mapa final'!#REF!="Mayor"),CONCATENATE("R8C",'Mapa final'!#REF!),"")</f>
        <v>#REF!</v>
      </c>
      <c r="AD13" s="97" t="e">
        <f>IF(AND('Mapa final'!#REF!="Muy Alta",'Mapa final'!#REF!="Mayor"),CONCATENATE("R8C",'Mapa final'!#REF!),"")</f>
        <v>#REF!</v>
      </c>
      <c r="AE13" s="97" t="e">
        <f>IF(AND('Mapa final'!#REF!="Muy Alta",'Mapa final'!#REF!="Mayor"),CONCATENATE("R8C",'Mapa final'!#REF!),"")</f>
        <v>#REF!</v>
      </c>
      <c r="AF13" s="97" t="e">
        <f>IF(AND('Mapa final'!#REF!="Muy Alta",'Mapa final'!#REF!="Mayor"),CONCATENATE("R8C",'Mapa final'!#REF!),"")</f>
        <v>#REF!</v>
      </c>
      <c r="AG13" s="97" t="e">
        <f>IF(AND('Mapa final'!#REF!="Muy Alta",'Mapa final'!#REF!="Mayor"),CONCATENATE("R8C",'Mapa final'!#REF!),"")</f>
        <v>#REF!</v>
      </c>
      <c r="AH13" s="98" t="e">
        <f>IF(AND('Mapa final'!#REF!="Muy Alta",'Mapa final'!#REF!="Catastrófico"),CONCATENATE("R8C",'Mapa final'!#REF!),"")</f>
        <v>#REF!</v>
      </c>
      <c r="AI13" s="98" t="e">
        <f>IF(AND('Mapa final'!#REF!="Muy Alta",'Mapa final'!#REF!="Catastrófico"),CONCATENATE("R8C",'Mapa final'!#REF!),"")</f>
        <v>#REF!</v>
      </c>
      <c r="AJ13" s="98" t="e">
        <f>IF(AND('Mapa final'!#REF!="Muy Alta",'Mapa final'!#REF!="Catastrófico"),CONCATENATE("R8C",'Mapa final'!#REF!),"")</f>
        <v>#REF!</v>
      </c>
      <c r="AK13" s="98" t="e">
        <f>IF(AND('Mapa final'!#REF!="Muy Alta",'Mapa final'!#REF!="Catastrófico"),CONCATENATE("R8C",'Mapa final'!#REF!),"")</f>
        <v>#REF!</v>
      </c>
      <c r="AL13" s="98" t="e">
        <f>IF(AND('Mapa final'!#REF!="Muy Alta",'Mapa final'!#REF!="Catastrófico"),CONCATENATE("R8C",'Mapa final'!#REF!),"")</f>
        <v>#REF!</v>
      </c>
      <c r="AM13" s="98" t="e">
        <f>IF(AND('Mapa final'!#REF!="Muy Alta",'Mapa final'!#REF!="Catastrófico"),CONCATENATE("R8C",'Mapa final'!#REF!),"")</f>
        <v>#REF!</v>
      </c>
      <c r="AN13" s="1"/>
      <c r="AO13" s="300"/>
      <c r="AP13" s="198"/>
      <c r="AQ13" s="198"/>
      <c r="AR13" s="198"/>
      <c r="AS13" s="198"/>
      <c r="AT13" s="30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spans="1:76" ht="15" customHeight="1">
      <c r="A14" s="1"/>
      <c r="B14" s="277"/>
      <c r="C14" s="198"/>
      <c r="D14" s="199"/>
      <c r="E14" s="210"/>
      <c r="F14" s="198"/>
      <c r="G14" s="198"/>
      <c r="H14" s="198"/>
      <c r="I14" s="199"/>
      <c r="J14" s="97" t="e">
        <f>IF(AND('Mapa final'!#REF!="Muy Alta",'Mapa final'!#REF!="Leve"),CONCATENATE("R9C",'Mapa final'!#REF!),"")</f>
        <v>#REF!</v>
      </c>
      <c r="K14" s="97" t="e">
        <f>IF(AND('Mapa final'!#REF!="Muy Alta",'Mapa final'!#REF!="Leve"),CONCATENATE("R9C",'Mapa final'!#REF!),"")</f>
        <v>#REF!</v>
      </c>
      <c r="L14" s="97" t="e">
        <f>IF(AND('Mapa final'!#REF!="Muy Alta",'Mapa final'!#REF!="Leve"),CONCATENATE("R9C",'Mapa final'!#REF!),"")</f>
        <v>#REF!</v>
      </c>
      <c r="M14" s="97" t="e">
        <f>IF(AND('Mapa final'!#REF!="Muy Alta",'Mapa final'!#REF!="Leve"),CONCATENATE("R9C",'Mapa final'!#REF!),"")</f>
        <v>#REF!</v>
      </c>
      <c r="N14" s="97" t="e">
        <f>IF(AND('Mapa final'!#REF!="Muy Alta",'Mapa final'!#REF!="Leve"),CONCATENATE("R9C",'Mapa final'!#REF!),"")</f>
        <v>#REF!</v>
      </c>
      <c r="O14" s="97" t="e">
        <f>IF(AND('Mapa final'!#REF!="Muy Alta",'Mapa final'!#REF!="Leve"),CONCATENATE("R9C",'Mapa final'!#REF!),"")</f>
        <v>#REF!</v>
      </c>
      <c r="P14" s="97" t="e">
        <f>IF(AND('Mapa final'!#REF!="Muy Alta",'Mapa final'!#REF!="Menor"),CONCATENATE("R9C",'Mapa final'!#REF!),"")</f>
        <v>#REF!</v>
      </c>
      <c r="Q14" s="97" t="e">
        <f>IF(AND('Mapa final'!#REF!="Muy Alta",'Mapa final'!#REF!="Menor"),CONCATENATE("R9C",'Mapa final'!#REF!),"")</f>
        <v>#REF!</v>
      </c>
      <c r="R14" s="97" t="e">
        <f>IF(AND('Mapa final'!#REF!="Muy Alta",'Mapa final'!#REF!="Menor"),CONCATENATE("R9C",'Mapa final'!#REF!),"")</f>
        <v>#REF!</v>
      </c>
      <c r="S14" s="97" t="e">
        <f>IF(AND('Mapa final'!#REF!="Muy Alta",'Mapa final'!#REF!="Menor"),CONCATENATE("R9C",'Mapa final'!#REF!),"")</f>
        <v>#REF!</v>
      </c>
      <c r="T14" s="97" t="e">
        <f>IF(AND('Mapa final'!#REF!="Muy Alta",'Mapa final'!#REF!="Menor"),CONCATENATE("R9C",'Mapa final'!#REF!),"")</f>
        <v>#REF!</v>
      </c>
      <c r="U14" s="97" t="e">
        <f>IF(AND('Mapa final'!#REF!="Muy Alta",'Mapa final'!#REF!="Menor"),CONCATENATE("R9C",'Mapa final'!#REF!),"")</f>
        <v>#REF!</v>
      </c>
      <c r="V14" s="97" t="e">
        <f>IF(AND('Mapa final'!#REF!="Muy Alta",'Mapa final'!#REF!="Moderado"),CONCATENATE("R9C",'Mapa final'!#REF!),"")</f>
        <v>#REF!</v>
      </c>
      <c r="W14" s="97" t="e">
        <f>IF(AND('Mapa final'!#REF!="Muy Alta",'Mapa final'!#REF!="Moderado"),CONCATENATE("R9C",'Mapa final'!#REF!),"")</f>
        <v>#REF!</v>
      </c>
      <c r="X14" s="97" t="e">
        <f>IF(AND('Mapa final'!#REF!="Muy Alta",'Mapa final'!#REF!="Moderado"),CONCATENATE("R9C",'Mapa final'!#REF!),"")</f>
        <v>#REF!</v>
      </c>
      <c r="Y14" s="97" t="e">
        <f>IF(AND('Mapa final'!#REF!="Muy Alta",'Mapa final'!#REF!="Moderado"),CONCATENATE("R9C",'Mapa final'!#REF!),"")</f>
        <v>#REF!</v>
      </c>
      <c r="Z14" s="97" t="e">
        <f>IF(AND('Mapa final'!#REF!="Muy Alta",'Mapa final'!#REF!="Moderado"),CONCATENATE("R9C",'Mapa final'!#REF!),"")</f>
        <v>#REF!</v>
      </c>
      <c r="AA14" s="97" t="e">
        <f>IF(AND('Mapa final'!#REF!="Muy Alta",'Mapa final'!#REF!="Moderado"),CONCATENATE("R9C",'Mapa final'!#REF!),"")</f>
        <v>#REF!</v>
      </c>
      <c r="AB14" s="97" t="e">
        <f>IF(AND('Mapa final'!#REF!="Muy Alta",'Mapa final'!#REF!="Mayor"),CONCATENATE("R9C",'Mapa final'!#REF!),"")</f>
        <v>#REF!</v>
      </c>
      <c r="AC14" s="97" t="e">
        <f>IF(AND('Mapa final'!#REF!="Muy Alta",'Mapa final'!#REF!="Mayor"),CONCATENATE("R9C",'Mapa final'!#REF!),"")</f>
        <v>#REF!</v>
      </c>
      <c r="AD14" s="97" t="e">
        <f>IF(AND('Mapa final'!#REF!="Muy Alta",'Mapa final'!#REF!="Mayor"),CONCATENATE("R9C",'Mapa final'!#REF!),"")</f>
        <v>#REF!</v>
      </c>
      <c r="AE14" s="97" t="e">
        <f>IF(AND('Mapa final'!#REF!="Muy Alta",'Mapa final'!#REF!="Mayor"),CONCATENATE("R9C",'Mapa final'!#REF!),"")</f>
        <v>#REF!</v>
      </c>
      <c r="AF14" s="97" t="e">
        <f>IF(AND('Mapa final'!#REF!="Muy Alta",'Mapa final'!#REF!="Mayor"),CONCATENATE("R9C",'Mapa final'!#REF!),"")</f>
        <v>#REF!</v>
      </c>
      <c r="AG14" s="97" t="e">
        <f>IF(AND('Mapa final'!#REF!="Muy Alta",'Mapa final'!#REF!="Mayor"),CONCATENATE("R9C",'Mapa final'!#REF!),"")</f>
        <v>#REF!</v>
      </c>
      <c r="AH14" s="98" t="e">
        <f>IF(AND('Mapa final'!#REF!="Muy Alta",'Mapa final'!#REF!="Catastrófico"),CONCATENATE("R9C",'Mapa final'!#REF!),"")</f>
        <v>#REF!</v>
      </c>
      <c r="AI14" s="98" t="e">
        <f>IF(AND('Mapa final'!#REF!="Muy Alta",'Mapa final'!#REF!="Catastrófico"),CONCATENATE("R9C",'Mapa final'!#REF!),"")</f>
        <v>#REF!</v>
      </c>
      <c r="AJ14" s="98" t="e">
        <f>IF(AND('Mapa final'!#REF!="Muy Alta",'Mapa final'!#REF!="Catastrófico"),CONCATENATE("R9C",'Mapa final'!#REF!),"")</f>
        <v>#REF!</v>
      </c>
      <c r="AK14" s="98" t="e">
        <f>IF(AND('Mapa final'!#REF!="Muy Alta",'Mapa final'!#REF!="Catastrófico"),CONCATENATE("R9C",'Mapa final'!#REF!),"")</f>
        <v>#REF!</v>
      </c>
      <c r="AL14" s="98" t="e">
        <f>IF(AND('Mapa final'!#REF!="Muy Alta",'Mapa final'!#REF!="Catastrófico"),CONCATENATE("R9C",'Mapa final'!#REF!),"")</f>
        <v>#REF!</v>
      </c>
      <c r="AM14" s="98" t="e">
        <f>IF(AND('Mapa final'!#REF!="Muy Alta",'Mapa final'!#REF!="Catastrófico"),CONCATENATE("R9C",'Mapa final'!#REF!),"")</f>
        <v>#REF!</v>
      </c>
      <c r="AN14" s="1"/>
      <c r="AO14" s="300"/>
      <c r="AP14" s="198"/>
      <c r="AQ14" s="198"/>
      <c r="AR14" s="198"/>
      <c r="AS14" s="198"/>
      <c r="AT14" s="30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spans="1:76" ht="15.75" customHeight="1">
      <c r="A15" s="1"/>
      <c r="B15" s="277"/>
      <c r="C15" s="198"/>
      <c r="D15" s="199"/>
      <c r="E15" s="286"/>
      <c r="F15" s="287"/>
      <c r="G15" s="287"/>
      <c r="H15" s="287"/>
      <c r="I15" s="289"/>
      <c r="J15" s="97" t="e">
        <f>IF(AND('Mapa final'!#REF!="Muy Alta",'Mapa final'!#REF!="Leve"),CONCATENATE("R10C",'Mapa final'!#REF!),"")</f>
        <v>#REF!</v>
      </c>
      <c r="K15" s="97" t="e">
        <f>IF(AND('Mapa final'!#REF!="Muy Alta",'Mapa final'!#REF!="Leve"),CONCATENATE("R10C",'Mapa final'!#REF!),"")</f>
        <v>#REF!</v>
      </c>
      <c r="L15" s="97" t="e">
        <f>IF(AND('Mapa final'!#REF!="Muy Alta",'Mapa final'!#REF!="Leve"),CONCATENATE("R10C",'Mapa final'!#REF!),"")</f>
        <v>#REF!</v>
      </c>
      <c r="M15" s="97" t="e">
        <f>IF(AND('Mapa final'!#REF!="Muy Alta",'Mapa final'!#REF!="Leve"),CONCATENATE("R10C",'Mapa final'!#REF!),"")</f>
        <v>#REF!</v>
      </c>
      <c r="N15" s="97" t="e">
        <f>IF(AND('Mapa final'!#REF!="Muy Alta",'Mapa final'!#REF!="Leve"),CONCATENATE("R10C",'Mapa final'!#REF!),"")</f>
        <v>#REF!</v>
      </c>
      <c r="O15" s="97" t="e">
        <f>IF(AND('Mapa final'!#REF!="Muy Alta",'Mapa final'!#REF!="Leve"),CONCATENATE("R10C",'Mapa final'!#REF!),"")</f>
        <v>#REF!</v>
      </c>
      <c r="P15" s="97" t="e">
        <f>IF(AND('Mapa final'!#REF!="Muy Alta",'Mapa final'!#REF!="Menor"),CONCATENATE("R10C",'Mapa final'!#REF!),"")</f>
        <v>#REF!</v>
      </c>
      <c r="Q15" s="97" t="e">
        <f>IF(AND('Mapa final'!#REF!="Muy Alta",'Mapa final'!#REF!="Menor"),CONCATENATE("R10C",'Mapa final'!#REF!),"")</f>
        <v>#REF!</v>
      </c>
      <c r="R15" s="97" t="e">
        <f>IF(AND('Mapa final'!#REF!="Muy Alta",'Mapa final'!#REF!="Menor"),CONCATENATE("R10C",'Mapa final'!#REF!),"")</f>
        <v>#REF!</v>
      </c>
      <c r="S15" s="97" t="e">
        <f>IF(AND('Mapa final'!#REF!="Muy Alta",'Mapa final'!#REF!="Menor"),CONCATENATE("R10C",'Mapa final'!#REF!),"")</f>
        <v>#REF!</v>
      </c>
      <c r="T15" s="97" t="e">
        <f>IF(AND('Mapa final'!#REF!="Muy Alta",'Mapa final'!#REF!="Menor"),CONCATENATE("R10C",'Mapa final'!#REF!),"")</f>
        <v>#REF!</v>
      </c>
      <c r="U15" s="97" t="e">
        <f>IF(AND('Mapa final'!#REF!="Muy Alta",'Mapa final'!#REF!="Menor"),CONCATENATE("R10C",'Mapa final'!#REF!),"")</f>
        <v>#REF!</v>
      </c>
      <c r="V15" s="97" t="e">
        <f>IF(AND('Mapa final'!#REF!="Muy Alta",'Mapa final'!#REF!="Moderado"),CONCATENATE("R10C",'Mapa final'!#REF!),"")</f>
        <v>#REF!</v>
      </c>
      <c r="W15" s="97" t="e">
        <f>IF(AND('Mapa final'!#REF!="Muy Alta",'Mapa final'!#REF!="Moderado"),CONCATENATE("R10C",'Mapa final'!#REF!),"")</f>
        <v>#REF!</v>
      </c>
      <c r="X15" s="97" t="e">
        <f>IF(AND('Mapa final'!#REF!="Muy Alta",'Mapa final'!#REF!="Moderado"),CONCATENATE("R10C",'Mapa final'!#REF!),"")</f>
        <v>#REF!</v>
      </c>
      <c r="Y15" s="97" t="e">
        <f>IF(AND('Mapa final'!#REF!="Muy Alta",'Mapa final'!#REF!="Moderado"),CONCATENATE("R10C",'Mapa final'!#REF!),"")</f>
        <v>#REF!</v>
      </c>
      <c r="Z15" s="97" t="e">
        <f>IF(AND('Mapa final'!#REF!="Muy Alta",'Mapa final'!#REF!="Moderado"),CONCATENATE("R10C",'Mapa final'!#REF!),"")</f>
        <v>#REF!</v>
      </c>
      <c r="AA15" s="97" t="e">
        <f>IF(AND('Mapa final'!#REF!="Muy Alta",'Mapa final'!#REF!="Moderado"),CONCATENATE("R10C",'Mapa final'!#REF!),"")</f>
        <v>#REF!</v>
      </c>
      <c r="AB15" s="97" t="e">
        <f>IF(AND('Mapa final'!#REF!="Muy Alta",'Mapa final'!#REF!="Mayor"),CONCATENATE("R10C",'Mapa final'!#REF!),"")</f>
        <v>#REF!</v>
      </c>
      <c r="AC15" s="97" t="e">
        <f>IF(AND('Mapa final'!#REF!="Muy Alta",'Mapa final'!#REF!="Mayor"),CONCATENATE("R10C",'Mapa final'!#REF!),"")</f>
        <v>#REF!</v>
      </c>
      <c r="AD15" s="97" t="e">
        <f>IF(AND('Mapa final'!#REF!="Muy Alta",'Mapa final'!#REF!="Mayor"),CONCATENATE("R10C",'Mapa final'!#REF!),"")</f>
        <v>#REF!</v>
      </c>
      <c r="AE15" s="97" t="e">
        <f>IF(AND('Mapa final'!#REF!="Muy Alta",'Mapa final'!#REF!="Mayor"),CONCATENATE("R10C",'Mapa final'!#REF!),"")</f>
        <v>#REF!</v>
      </c>
      <c r="AF15" s="97" t="e">
        <f>IF(AND('Mapa final'!#REF!="Muy Alta",'Mapa final'!#REF!="Mayor"),CONCATENATE("R10C",'Mapa final'!#REF!),"")</f>
        <v>#REF!</v>
      </c>
      <c r="AG15" s="97" t="e">
        <f>IF(AND('Mapa final'!#REF!="Muy Alta",'Mapa final'!#REF!="Mayor"),CONCATENATE("R10C",'Mapa final'!#REF!),"")</f>
        <v>#REF!</v>
      </c>
      <c r="AH15" s="98" t="e">
        <f>IF(AND('Mapa final'!#REF!="Muy Alta",'Mapa final'!#REF!="Catastrófico"),CONCATENATE("R10C",'Mapa final'!#REF!),"")</f>
        <v>#REF!</v>
      </c>
      <c r="AI15" s="98" t="e">
        <f>IF(AND('Mapa final'!#REF!="Muy Alta",'Mapa final'!#REF!="Catastrófico"),CONCATENATE("R10C",'Mapa final'!#REF!),"")</f>
        <v>#REF!</v>
      </c>
      <c r="AJ15" s="98" t="e">
        <f>IF(AND('Mapa final'!#REF!="Muy Alta",'Mapa final'!#REF!="Catastrófico"),CONCATENATE("R10C",'Mapa final'!#REF!),"")</f>
        <v>#REF!</v>
      </c>
      <c r="AK15" s="98" t="e">
        <f>IF(AND('Mapa final'!#REF!="Muy Alta",'Mapa final'!#REF!="Catastrófico"),CONCATENATE("R10C",'Mapa final'!#REF!),"")</f>
        <v>#REF!</v>
      </c>
      <c r="AL15" s="98" t="e">
        <f>IF(AND('Mapa final'!#REF!="Muy Alta",'Mapa final'!#REF!="Catastrófico"),CONCATENATE("R10C",'Mapa final'!#REF!),"")</f>
        <v>#REF!</v>
      </c>
      <c r="AM15" s="98" t="e">
        <f>IF(AND('Mapa final'!#REF!="Muy Alta",'Mapa final'!#REF!="Catastrófico"),CONCATENATE("R10C",'Mapa final'!#REF!),"")</f>
        <v>#REF!</v>
      </c>
      <c r="AN15" s="1"/>
      <c r="AO15" s="302"/>
      <c r="AP15" s="303"/>
      <c r="AQ15" s="303"/>
      <c r="AR15" s="303"/>
      <c r="AS15" s="303"/>
      <c r="AT15" s="304"/>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spans="1:76" ht="15" customHeight="1">
      <c r="A16" s="1"/>
      <c r="B16" s="277"/>
      <c r="C16" s="198"/>
      <c r="D16" s="199"/>
      <c r="E16" s="319" t="s">
        <v>162</v>
      </c>
      <c r="F16" s="282"/>
      <c r="G16" s="282"/>
      <c r="H16" s="282"/>
      <c r="I16" s="282"/>
      <c r="J16" s="99" t="str">
        <f>IF(AND('Mapa final'!$AD$25="Alta",'Mapa final'!$AF$25="Leve"),CONCATENATE("R1C",'Mapa final'!$T$25),"")</f>
        <v/>
      </c>
      <c r="K16" s="99" t="str">
        <f>IF(AND('Mapa final'!$AD$26="Alta",'Mapa final'!$AF$26="Leve"),CONCATENATE("R1C",'Mapa final'!$T$26),"")</f>
        <v/>
      </c>
      <c r="L16" s="99" t="str">
        <f>IF(AND('Mapa final'!$AD$27="Alta",'Mapa final'!$AF$27="Leve"),CONCATENATE("R1C",'Mapa final'!$T$27),"")</f>
        <v/>
      </c>
      <c r="M16" s="99" t="str">
        <f ca="1">IF(AND('Mapa final'!$AD$28="Alta",'Mapa final'!$AF$28="Leve"),CONCATENATE("R1C",'Mapa final'!$T$28),"")</f>
        <v/>
      </c>
      <c r="N16" s="99" t="str">
        <f ca="1">IF(AND('Mapa final'!$AD$29="Alta",'Mapa final'!$AF$29="Leve"),CONCATENATE("R1C",'Mapa final'!$T$29),"")</f>
        <v/>
      </c>
      <c r="O16" s="99" t="str">
        <f ca="1">IF(AND('Mapa final'!$AD$30="Alta",'Mapa final'!$AF$30="Leve"),CONCATENATE("R1C",'Mapa final'!$T$30),"")</f>
        <v/>
      </c>
      <c r="P16" s="99" t="str">
        <f>IF(AND('Mapa final'!$AD$25="Alta",'Mapa final'!$AF$25="Menor"),CONCATENATE("R1C",'Mapa final'!$T$25),"")</f>
        <v/>
      </c>
      <c r="Q16" s="99" t="str">
        <f>IF(AND('Mapa final'!$AD$26="Alta",'Mapa final'!$AF$26="Menor"),CONCATENATE("R1C",'Mapa final'!$T$26),"")</f>
        <v/>
      </c>
      <c r="R16" s="99" t="str">
        <f>IF(AND('Mapa final'!$AD$27="Alta",'Mapa final'!$AF$27="Menor"),CONCATENATE("R1C",'Mapa final'!$T$27),"")</f>
        <v/>
      </c>
      <c r="S16" s="99" t="str">
        <f ca="1">IF(AND('Mapa final'!$AD$28="Alta",'Mapa final'!$AF$28="Menor"),CONCATENATE("R1C",'Mapa final'!$T$28),"")</f>
        <v/>
      </c>
      <c r="T16" s="99" t="str">
        <f ca="1">IF(AND('Mapa final'!$AD$29="Alta",'Mapa final'!$AF$29="Menor"),CONCATENATE("R1C",'Mapa final'!$T$29),"")</f>
        <v/>
      </c>
      <c r="U16" s="99" t="str">
        <f ca="1">IF(AND('Mapa final'!$AD$30="Alta",'Mapa final'!$AF$30="Menor"),CONCATENATE("R1C",'Mapa final'!$T$30),"")</f>
        <v/>
      </c>
      <c r="V16" s="97" t="str">
        <f>IF(AND('Mapa final'!$AD$25="Alta",'Mapa final'!$AF$25="Moderado"),CONCATENATE("R1C",'Mapa final'!$T$25),"")</f>
        <v/>
      </c>
      <c r="W16" s="97" t="str">
        <f>IF(AND('Mapa final'!$AD$26="Alta",'Mapa final'!$AF$26="Moderado"),CONCATENATE("R1C",'Mapa final'!$T$26),"")</f>
        <v/>
      </c>
      <c r="X16" s="97" t="str">
        <f>IF(AND('Mapa final'!$AD$27="Alta",'Mapa final'!$AF$27="Moderado"),CONCATENATE("R1C",'Mapa final'!$T$27),"")</f>
        <v/>
      </c>
      <c r="Y16" s="97" t="str">
        <f ca="1">IF(AND('Mapa final'!$AD$28="Alta",'Mapa final'!$AF$28="Moderado"),CONCATENATE("R1C",'Mapa final'!$T$28),"")</f>
        <v/>
      </c>
      <c r="Z16" s="97" t="str">
        <f ca="1">IF(AND('Mapa final'!$AD$29="Alta",'Mapa final'!$AF$29="Moderado"),CONCATENATE("R1C",'Mapa final'!$T$29),"")</f>
        <v/>
      </c>
      <c r="AA16" s="97" t="str">
        <f ca="1">IF(AND('Mapa final'!$AD$30="Alta",'Mapa final'!$AF$30="Moderado"),CONCATENATE("R1C",'Mapa final'!$T$30),"")</f>
        <v/>
      </c>
      <c r="AB16" s="97" t="str">
        <f>IF(AND('Mapa final'!$AD$25="Alta",'Mapa final'!$AF$25="Mayor"),CONCATENATE("R1C",'Mapa final'!$T$25),"")</f>
        <v/>
      </c>
      <c r="AC16" s="97" t="str">
        <f>IF(AND('Mapa final'!$AD$26="Alta",'Mapa final'!$AF$26="Mayor"),CONCATENATE("R1C",'Mapa final'!$T$26),"")</f>
        <v/>
      </c>
      <c r="AD16" s="97" t="str">
        <f>IF(AND('Mapa final'!$AD$27="Alta",'Mapa final'!$AF$27="Mayor"),CONCATENATE("R1C",'Mapa final'!$T$27),"")</f>
        <v/>
      </c>
      <c r="AE16" s="97" t="str">
        <f ca="1">IF(AND('Mapa final'!$AD$28="Alta",'Mapa final'!$AF$28="Mayor"),CONCATENATE("R1C",'Mapa final'!$T$28),"")</f>
        <v/>
      </c>
      <c r="AF16" s="97" t="str">
        <f ca="1">IF(AND('Mapa final'!$AD$29="Alta",'Mapa final'!$AF$29="Mayor"),CONCATENATE("R1C",'Mapa final'!$T$29),"")</f>
        <v/>
      </c>
      <c r="AG16" s="97" t="str">
        <f ca="1">IF(AND('Mapa final'!$AD$30="Alta",'Mapa final'!$AF$30="Mayor"),CONCATENATE("R1C",'Mapa final'!$T$30),"")</f>
        <v/>
      </c>
      <c r="AH16" s="98" t="str">
        <f>IF(AND('Mapa final'!$AD$25="Alta",'Mapa final'!$AF$25="Catastrófico"),CONCATENATE("R1C",'Mapa final'!$T$25),"")</f>
        <v/>
      </c>
      <c r="AI16" s="98" t="str">
        <f>IF(AND('Mapa final'!$AD$26="Alta",'Mapa final'!$AF$26="Catastrófico"),CONCATENATE("R1C",'Mapa final'!$T$26),"")</f>
        <v/>
      </c>
      <c r="AJ16" s="98" t="str">
        <f>IF(AND('Mapa final'!$AD$27="Alta",'Mapa final'!$AF$27="Catastrófico"),CONCATENATE("R1C",'Mapa final'!$T$27),"")</f>
        <v/>
      </c>
      <c r="AK16" s="98" t="str">
        <f ca="1">IF(AND('Mapa final'!$AD$28="Alta",'Mapa final'!$AF$28="Catastrófico"),CONCATENATE("R1C",'Mapa final'!$T$28),"")</f>
        <v/>
      </c>
      <c r="AL16" s="98" t="str">
        <f ca="1">IF(AND('Mapa final'!$AD$29="Alta",'Mapa final'!$AF$29="Catastrófico"),CONCATENATE("R1C",'Mapa final'!$T$29),"")</f>
        <v/>
      </c>
      <c r="AM16" s="98" t="str">
        <f ca="1">IF(AND('Mapa final'!$AD$30="Alta",'Mapa final'!$AF$30="Catastrófico"),CONCATENATE("R1C",'Mapa final'!$T$30),"")</f>
        <v/>
      </c>
      <c r="AN16" s="1"/>
      <c r="AO16" s="315" t="s">
        <v>163</v>
      </c>
      <c r="AP16" s="298"/>
      <c r="AQ16" s="298"/>
      <c r="AR16" s="298"/>
      <c r="AS16" s="298"/>
      <c r="AT16" s="299"/>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spans="1:76" ht="15" customHeight="1">
      <c r="A17" s="1"/>
      <c r="B17" s="277"/>
      <c r="C17" s="198"/>
      <c r="D17" s="199"/>
      <c r="E17" s="210"/>
      <c r="F17" s="198"/>
      <c r="G17" s="198"/>
      <c r="H17" s="198"/>
      <c r="I17" s="198"/>
      <c r="J17" s="99" t="e">
        <f>IF(AND('Mapa final'!#REF!="Alta",'Mapa final'!#REF!="Leve"),CONCATENATE("R2C",'Mapa final'!#REF!),"")</f>
        <v>#REF!</v>
      </c>
      <c r="K17" s="99" t="e">
        <f>IF(AND('Mapa final'!#REF!="Alta",'Mapa final'!#REF!="Leve"),CONCATENATE("R2C",'Mapa final'!#REF!),"")</f>
        <v>#REF!</v>
      </c>
      <c r="L17" s="99" t="e">
        <f>IF(AND('Mapa final'!#REF!="Alta",'Mapa final'!#REF!="Leve"),CONCATENATE("R2C",'Mapa final'!#REF!),"")</f>
        <v>#REF!</v>
      </c>
      <c r="M17" s="99" t="e">
        <f>IF(AND('Mapa final'!#REF!="Alta",'Mapa final'!#REF!="Leve"),CONCATENATE("R2C",'Mapa final'!#REF!),"")</f>
        <v>#REF!</v>
      </c>
      <c r="N17" s="99" t="e">
        <f>IF(AND('Mapa final'!#REF!="Alta",'Mapa final'!#REF!="Leve"),CONCATENATE("R2C",'Mapa final'!#REF!),"")</f>
        <v>#REF!</v>
      </c>
      <c r="O17" s="99" t="e">
        <f>IF(AND('Mapa final'!#REF!="Alta",'Mapa final'!#REF!="Leve"),CONCATENATE("R2C",'Mapa final'!#REF!),"")</f>
        <v>#REF!</v>
      </c>
      <c r="P17" s="99" t="e">
        <f>IF(AND('Mapa final'!#REF!="Alta",'Mapa final'!#REF!="Menor"),CONCATENATE("R2C",'Mapa final'!#REF!),"")</f>
        <v>#REF!</v>
      </c>
      <c r="Q17" s="99" t="e">
        <f>IF(AND('Mapa final'!#REF!="Alta",'Mapa final'!#REF!="Menor"),CONCATENATE("R2C",'Mapa final'!#REF!),"")</f>
        <v>#REF!</v>
      </c>
      <c r="R17" s="99" t="e">
        <f>IF(AND('Mapa final'!#REF!="Alta",'Mapa final'!#REF!="Menor"),CONCATENATE("R2C",'Mapa final'!#REF!),"")</f>
        <v>#REF!</v>
      </c>
      <c r="S17" s="99" t="e">
        <f>IF(AND('Mapa final'!#REF!="Alta",'Mapa final'!#REF!="Menor"),CONCATENATE("R2C",'Mapa final'!#REF!),"")</f>
        <v>#REF!</v>
      </c>
      <c r="T17" s="99" t="e">
        <f>IF(AND('Mapa final'!#REF!="Alta",'Mapa final'!#REF!="Menor"),CONCATENATE("R2C",'Mapa final'!#REF!),"")</f>
        <v>#REF!</v>
      </c>
      <c r="U17" s="99" t="e">
        <f>IF(AND('Mapa final'!#REF!="Alta",'Mapa final'!#REF!="Menor"),CONCATENATE("R2C",'Mapa final'!#REF!),"")</f>
        <v>#REF!</v>
      </c>
      <c r="V17" s="97" t="e">
        <f>IF(AND('Mapa final'!#REF!="Alta",'Mapa final'!#REF!="Moderado"),CONCATENATE("R2C",'Mapa final'!#REF!),"")</f>
        <v>#REF!</v>
      </c>
      <c r="W17" s="97" t="e">
        <f>IF(AND('Mapa final'!#REF!="Alta",'Mapa final'!#REF!="Moderado"),CONCATENATE("R2C",'Mapa final'!#REF!),"")</f>
        <v>#REF!</v>
      </c>
      <c r="X17" s="97" t="e">
        <f>IF(AND('Mapa final'!#REF!="Alta",'Mapa final'!#REF!="Moderado"),CONCATENATE("R2C",'Mapa final'!#REF!),"")</f>
        <v>#REF!</v>
      </c>
      <c r="Y17" s="97" t="e">
        <f>IF(AND('Mapa final'!#REF!="Alta",'Mapa final'!#REF!="Moderado"),CONCATENATE("R2C",'Mapa final'!#REF!),"")</f>
        <v>#REF!</v>
      </c>
      <c r="Z17" s="97" t="e">
        <f>IF(AND('Mapa final'!#REF!="Alta",'Mapa final'!#REF!="Moderado"),CONCATENATE("R2C",'Mapa final'!#REF!),"")</f>
        <v>#REF!</v>
      </c>
      <c r="AA17" s="97" t="e">
        <f>IF(AND('Mapa final'!#REF!="Alta",'Mapa final'!#REF!="Moderado"),CONCATENATE("R2C",'Mapa final'!#REF!),"")</f>
        <v>#REF!</v>
      </c>
      <c r="AB17" s="97" t="e">
        <f>IF(AND('Mapa final'!#REF!="Alta",'Mapa final'!#REF!="Mayor"),CONCATENATE("R2C",'Mapa final'!#REF!),"")</f>
        <v>#REF!</v>
      </c>
      <c r="AC17" s="97" t="e">
        <f>IF(AND('Mapa final'!#REF!="Alta",'Mapa final'!#REF!="Mayor"),CONCATENATE("R2C",'Mapa final'!#REF!),"")</f>
        <v>#REF!</v>
      </c>
      <c r="AD17" s="97" t="e">
        <f>IF(AND('Mapa final'!#REF!="Alta",'Mapa final'!#REF!="Mayor"),CONCATENATE("R2C",'Mapa final'!#REF!),"")</f>
        <v>#REF!</v>
      </c>
      <c r="AE17" s="97" t="e">
        <f>IF(AND('Mapa final'!#REF!="Alta",'Mapa final'!#REF!="Mayor"),CONCATENATE("R2C",'Mapa final'!#REF!),"")</f>
        <v>#REF!</v>
      </c>
      <c r="AF17" s="97" t="e">
        <f>IF(AND('Mapa final'!#REF!="Alta",'Mapa final'!#REF!="Mayor"),CONCATENATE("R2C",'Mapa final'!#REF!),"")</f>
        <v>#REF!</v>
      </c>
      <c r="AG17" s="97" t="e">
        <f>IF(AND('Mapa final'!#REF!="Alta",'Mapa final'!#REF!="Mayor"),CONCATENATE("R2C",'Mapa final'!#REF!),"")</f>
        <v>#REF!</v>
      </c>
      <c r="AH17" s="98" t="e">
        <f>IF(AND('Mapa final'!#REF!="Alta",'Mapa final'!#REF!="Catastrófico"),CONCATENATE("R2C",'Mapa final'!#REF!),"")</f>
        <v>#REF!</v>
      </c>
      <c r="AI17" s="98" t="e">
        <f>IF(AND('Mapa final'!#REF!="Alta",'Mapa final'!#REF!="Catastrófico"),CONCATENATE("R2C",'Mapa final'!#REF!),"")</f>
        <v>#REF!</v>
      </c>
      <c r="AJ17" s="98" t="e">
        <f>IF(AND('Mapa final'!#REF!="Alta",'Mapa final'!#REF!="Catastrófico"),CONCATENATE("R2C",'Mapa final'!#REF!),"")</f>
        <v>#REF!</v>
      </c>
      <c r="AK17" s="98" t="e">
        <f>IF(AND('Mapa final'!#REF!="Alta",'Mapa final'!#REF!="Catastrófico"),CONCATENATE("R2C",'Mapa final'!#REF!),"")</f>
        <v>#REF!</v>
      </c>
      <c r="AL17" s="98" t="e">
        <f>IF(AND('Mapa final'!#REF!="Alta",'Mapa final'!#REF!="Catastrófico"),CONCATENATE("R2C",'Mapa final'!#REF!),"")</f>
        <v>#REF!</v>
      </c>
      <c r="AM17" s="98" t="e">
        <f>IF(AND('Mapa final'!#REF!="Alta",'Mapa final'!#REF!="Catastrófico"),CONCATENATE("R2C",'Mapa final'!#REF!),"")</f>
        <v>#REF!</v>
      </c>
      <c r="AN17" s="1"/>
      <c r="AO17" s="300"/>
      <c r="AP17" s="198"/>
      <c r="AQ17" s="198"/>
      <c r="AR17" s="198"/>
      <c r="AS17" s="198"/>
      <c r="AT17" s="30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spans="1:76" ht="15" customHeight="1">
      <c r="A18" s="1"/>
      <c r="B18" s="277"/>
      <c r="C18" s="198"/>
      <c r="D18" s="199"/>
      <c r="E18" s="210"/>
      <c r="F18" s="198"/>
      <c r="G18" s="198"/>
      <c r="H18" s="198"/>
      <c r="I18" s="198"/>
      <c r="J18" s="99" t="e">
        <f>IF(AND('Mapa final'!#REF!="Alta",'Mapa final'!#REF!="Leve"),CONCATENATE("R3C",'Mapa final'!#REF!),"")</f>
        <v>#REF!</v>
      </c>
      <c r="K18" s="99" t="e">
        <f>IF(AND('Mapa final'!#REF!="Alta",'Mapa final'!#REF!="Leve"),CONCATENATE("R3C",'Mapa final'!#REF!),"")</f>
        <v>#REF!</v>
      </c>
      <c r="L18" s="99" t="e">
        <f>IF(AND('Mapa final'!#REF!="Alta",'Mapa final'!#REF!="Leve"),CONCATENATE("R3C",'Mapa final'!#REF!),"")</f>
        <v>#REF!</v>
      </c>
      <c r="M18" s="99" t="e">
        <f>IF(AND('Mapa final'!#REF!="Alta",'Mapa final'!#REF!="Leve"),CONCATENATE("R3C",'Mapa final'!#REF!),"")</f>
        <v>#REF!</v>
      </c>
      <c r="N18" s="99" t="e">
        <f>IF(AND('Mapa final'!#REF!="Alta",'Mapa final'!#REF!="Leve"),CONCATENATE("R3C",'Mapa final'!#REF!),"")</f>
        <v>#REF!</v>
      </c>
      <c r="O18" s="99" t="e">
        <f>IF(AND('Mapa final'!#REF!="Alta",'Mapa final'!#REF!="Leve"),CONCATENATE("R3C",'Mapa final'!#REF!),"")</f>
        <v>#REF!</v>
      </c>
      <c r="P18" s="99" t="e">
        <f>IF(AND('Mapa final'!#REF!="Alta",'Mapa final'!#REF!="Menor"),CONCATENATE("R3C",'Mapa final'!#REF!),"")</f>
        <v>#REF!</v>
      </c>
      <c r="Q18" s="99" t="e">
        <f>IF(AND('Mapa final'!#REF!="Alta",'Mapa final'!#REF!="Menor"),CONCATENATE("R3C",'Mapa final'!#REF!),"")</f>
        <v>#REF!</v>
      </c>
      <c r="R18" s="99" t="e">
        <f>IF(AND('Mapa final'!#REF!="Alta",'Mapa final'!#REF!="Menor"),CONCATENATE("R3C",'Mapa final'!#REF!),"")</f>
        <v>#REF!</v>
      </c>
      <c r="S18" s="99" t="e">
        <f>IF(AND('Mapa final'!#REF!="Alta",'Mapa final'!#REF!="Menor"),CONCATENATE("R3C",'Mapa final'!#REF!),"")</f>
        <v>#REF!</v>
      </c>
      <c r="T18" s="99" t="e">
        <f>IF(AND('Mapa final'!#REF!="Alta",'Mapa final'!#REF!="Menor"),CONCATENATE("R3C",'Mapa final'!#REF!),"")</f>
        <v>#REF!</v>
      </c>
      <c r="U18" s="99" t="e">
        <f>IF(AND('Mapa final'!#REF!="Alta",'Mapa final'!#REF!="Menor"),CONCATENATE("R3C",'Mapa final'!#REF!),"")</f>
        <v>#REF!</v>
      </c>
      <c r="V18" s="97" t="e">
        <f>IF(AND('Mapa final'!#REF!="Alta",'Mapa final'!#REF!="Moderado"),CONCATENATE("R3C",'Mapa final'!#REF!),"")</f>
        <v>#REF!</v>
      </c>
      <c r="W18" s="97" t="e">
        <f>IF(AND('Mapa final'!#REF!="Alta",'Mapa final'!#REF!="Moderado"),CONCATENATE("R3C",'Mapa final'!#REF!),"")</f>
        <v>#REF!</v>
      </c>
      <c r="X18" s="97" t="e">
        <f>IF(AND('Mapa final'!#REF!="Alta",'Mapa final'!#REF!="Moderado"),CONCATENATE("R3C",'Mapa final'!#REF!),"")</f>
        <v>#REF!</v>
      </c>
      <c r="Y18" s="97" t="e">
        <f>IF(AND('Mapa final'!#REF!="Alta",'Mapa final'!#REF!="Moderado"),CONCATENATE("R3C",'Mapa final'!#REF!),"")</f>
        <v>#REF!</v>
      </c>
      <c r="Z18" s="97" t="e">
        <f>IF(AND('Mapa final'!#REF!="Alta",'Mapa final'!#REF!="Moderado"),CONCATENATE("R3C",'Mapa final'!#REF!),"")</f>
        <v>#REF!</v>
      </c>
      <c r="AA18" s="97" t="e">
        <f>IF(AND('Mapa final'!#REF!="Alta",'Mapa final'!#REF!="Moderado"),CONCATENATE("R3C",'Mapa final'!#REF!),"")</f>
        <v>#REF!</v>
      </c>
      <c r="AB18" s="97" t="e">
        <f>IF(AND('Mapa final'!#REF!="Alta",'Mapa final'!#REF!="Mayor"),CONCATENATE("R3C",'Mapa final'!#REF!),"")</f>
        <v>#REF!</v>
      </c>
      <c r="AC18" s="97" t="e">
        <f>IF(AND('Mapa final'!#REF!="Alta",'Mapa final'!#REF!="Mayor"),CONCATENATE("R3C",'Mapa final'!#REF!),"")</f>
        <v>#REF!</v>
      </c>
      <c r="AD18" s="97" t="e">
        <f>IF(AND('Mapa final'!#REF!="Alta",'Mapa final'!#REF!="Mayor"),CONCATENATE("R3C",'Mapa final'!#REF!),"")</f>
        <v>#REF!</v>
      </c>
      <c r="AE18" s="97" t="e">
        <f>IF(AND('Mapa final'!#REF!="Alta",'Mapa final'!#REF!="Mayor"),CONCATENATE("R3C",'Mapa final'!#REF!),"")</f>
        <v>#REF!</v>
      </c>
      <c r="AF18" s="97" t="e">
        <f>IF(AND('Mapa final'!#REF!="Alta",'Mapa final'!#REF!="Mayor"),CONCATENATE("R3C",'Mapa final'!#REF!),"")</f>
        <v>#REF!</v>
      </c>
      <c r="AG18" s="97" t="e">
        <f>IF(AND('Mapa final'!#REF!="Alta",'Mapa final'!#REF!="Mayor"),CONCATENATE("R3C",'Mapa final'!#REF!),"")</f>
        <v>#REF!</v>
      </c>
      <c r="AH18" s="98" t="e">
        <f>IF(AND('Mapa final'!#REF!="Alta",'Mapa final'!#REF!="Catastrófico"),CONCATENATE("R3C",'Mapa final'!#REF!),"")</f>
        <v>#REF!</v>
      </c>
      <c r="AI18" s="98" t="e">
        <f>IF(AND('Mapa final'!#REF!="Alta",'Mapa final'!#REF!="Catastrófico"),CONCATENATE("R3C",'Mapa final'!#REF!),"")</f>
        <v>#REF!</v>
      </c>
      <c r="AJ18" s="98" t="e">
        <f>IF(AND('Mapa final'!#REF!="Alta",'Mapa final'!#REF!="Catastrófico"),CONCATENATE("R3C",'Mapa final'!#REF!),"")</f>
        <v>#REF!</v>
      </c>
      <c r="AK18" s="98" t="e">
        <f>IF(AND('Mapa final'!#REF!="Alta",'Mapa final'!#REF!="Catastrófico"),CONCATENATE("R3C",'Mapa final'!#REF!),"")</f>
        <v>#REF!</v>
      </c>
      <c r="AL18" s="98" t="e">
        <f>IF(AND('Mapa final'!#REF!="Alta",'Mapa final'!#REF!="Catastrófico"),CONCATENATE("R3C",'Mapa final'!#REF!),"")</f>
        <v>#REF!</v>
      </c>
      <c r="AM18" s="98" t="e">
        <f>IF(AND('Mapa final'!#REF!="Alta",'Mapa final'!#REF!="Catastrófico"),CONCATENATE("R3C",'Mapa final'!#REF!),"")</f>
        <v>#REF!</v>
      </c>
      <c r="AN18" s="1"/>
      <c r="AO18" s="300"/>
      <c r="AP18" s="198"/>
      <c r="AQ18" s="198"/>
      <c r="AR18" s="198"/>
      <c r="AS18" s="198"/>
      <c r="AT18" s="30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spans="1:76" ht="15" customHeight="1">
      <c r="A19" s="1"/>
      <c r="B19" s="277"/>
      <c r="C19" s="198"/>
      <c r="D19" s="199"/>
      <c r="E19" s="210"/>
      <c r="F19" s="198"/>
      <c r="G19" s="198"/>
      <c r="H19" s="198"/>
      <c r="I19" s="198"/>
      <c r="J19" s="99" t="e">
        <f>IF(AND('Mapa final'!#REF!="Alta",'Mapa final'!#REF!="Leve"),CONCATENATE("R4C",'Mapa final'!#REF!),"")</f>
        <v>#REF!</v>
      </c>
      <c r="K19" s="99" t="e">
        <f>IF(AND('Mapa final'!#REF!="Alta",'Mapa final'!#REF!="Leve"),CONCATENATE("R4C",'Mapa final'!#REF!),"")</f>
        <v>#REF!</v>
      </c>
      <c r="L19" s="99" t="e">
        <f>IF(AND('Mapa final'!#REF!="Alta",'Mapa final'!#REF!="Leve"),CONCATENATE("R4C",'Mapa final'!#REF!),"")</f>
        <v>#REF!</v>
      </c>
      <c r="M19" s="99" t="e">
        <f>IF(AND('Mapa final'!#REF!="Alta",'Mapa final'!#REF!="Leve"),CONCATENATE("R4C",'Mapa final'!#REF!),"")</f>
        <v>#REF!</v>
      </c>
      <c r="N19" s="99" t="e">
        <f>IF(AND('Mapa final'!#REF!="Alta",'Mapa final'!#REF!="Leve"),CONCATENATE("R4C",'Mapa final'!#REF!),"")</f>
        <v>#REF!</v>
      </c>
      <c r="O19" s="99" t="e">
        <f>IF(AND('Mapa final'!#REF!="Alta",'Mapa final'!#REF!="Leve"),CONCATENATE("R4C",'Mapa final'!#REF!),"")</f>
        <v>#REF!</v>
      </c>
      <c r="P19" s="99" t="e">
        <f>IF(AND('Mapa final'!#REF!="Alta",'Mapa final'!#REF!="Menor"),CONCATENATE("R4C",'Mapa final'!#REF!),"")</f>
        <v>#REF!</v>
      </c>
      <c r="Q19" s="99" t="e">
        <f>IF(AND('Mapa final'!#REF!="Alta",'Mapa final'!#REF!="Menor"),CONCATENATE("R4C",'Mapa final'!#REF!),"")</f>
        <v>#REF!</v>
      </c>
      <c r="R19" s="99" t="e">
        <f>IF(AND('Mapa final'!#REF!="Alta",'Mapa final'!#REF!="Menor"),CONCATENATE("R4C",'Mapa final'!#REF!),"")</f>
        <v>#REF!</v>
      </c>
      <c r="S19" s="99" t="e">
        <f>IF(AND('Mapa final'!#REF!="Alta",'Mapa final'!#REF!="Menor"),CONCATENATE("R4C",'Mapa final'!#REF!),"")</f>
        <v>#REF!</v>
      </c>
      <c r="T19" s="99" t="e">
        <f>IF(AND('Mapa final'!#REF!="Alta",'Mapa final'!#REF!="Menor"),CONCATENATE("R4C",'Mapa final'!#REF!),"")</f>
        <v>#REF!</v>
      </c>
      <c r="U19" s="99" t="e">
        <f>IF(AND('Mapa final'!#REF!="Alta",'Mapa final'!#REF!="Menor"),CONCATENATE("R4C",'Mapa final'!#REF!),"")</f>
        <v>#REF!</v>
      </c>
      <c r="V19" s="97" t="e">
        <f>IF(AND('Mapa final'!#REF!="Alta",'Mapa final'!#REF!="Moderado"),CONCATENATE("R4C",'Mapa final'!#REF!),"")</f>
        <v>#REF!</v>
      </c>
      <c r="W19" s="97" t="e">
        <f>IF(AND('Mapa final'!#REF!="Alta",'Mapa final'!#REF!="Moderado"),CONCATENATE("R4C",'Mapa final'!#REF!),"")</f>
        <v>#REF!</v>
      </c>
      <c r="X19" s="97" t="e">
        <f>IF(AND('Mapa final'!#REF!="Alta",'Mapa final'!#REF!="Moderado"),CONCATENATE("R4C",'Mapa final'!#REF!),"")</f>
        <v>#REF!</v>
      </c>
      <c r="Y19" s="97" t="e">
        <f>IF(AND('Mapa final'!#REF!="Alta",'Mapa final'!#REF!="Moderado"),CONCATENATE("R4C",'Mapa final'!#REF!),"")</f>
        <v>#REF!</v>
      </c>
      <c r="Z19" s="97" t="e">
        <f>IF(AND('Mapa final'!#REF!="Alta",'Mapa final'!#REF!="Moderado"),CONCATENATE("R4C",'Mapa final'!#REF!),"")</f>
        <v>#REF!</v>
      </c>
      <c r="AA19" s="97" t="e">
        <f>IF(AND('Mapa final'!#REF!="Alta",'Mapa final'!#REF!="Moderado"),CONCATENATE("R4C",'Mapa final'!#REF!),"")</f>
        <v>#REF!</v>
      </c>
      <c r="AB19" s="97" t="e">
        <f>IF(AND('Mapa final'!#REF!="Alta",'Mapa final'!#REF!="Mayor"),CONCATENATE("R4C",'Mapa final'!#REF!),"")</f>
        <v>#REF!</v>
      </c>
      <c r="AC19" s="97" t="e">
        <f>IF(AND('Mapa final'!#REF!="Alta",'Mapa final'!#REF!="Mayor"),CONCATENATE("R4C",'Mapa final'!#REF!),"")</f>
        <v>#REF!</v>
      </c>
      <c r="AD19" s="97" t="e">
        <f>IF(AND('Mapa final'!#REF!="Alta",'Mapa final'!#REF!="Mayor"),CONCATENATE("R4C",'Mapa final'!#REF!),"")</f>
        <v>#REF!</v>
      </c>
      <c r="AE19" s="97" t="e">
        <f>IF(AND('Mapa final'!#REF!="Alta",'Mapa final'!#REF!="Mayor"),CONCATENATE("R4C",'Mapa final'!#REF!),"")</f>
        <v>#REF!</v>
      </c>
      <c r="AF19" s="97" t="e">
        <f>IF(AND('Mapa final'!#REF!="Alta",'Mapa final'!#REF!="Mayor"),CONCATENATE("R4C",'Mapa final'!#REF!),"")</f>
        <v>#REF!</v>
      </c>
      <c r="AG19" s="97" t="e">
        <f>IF(AND('Mapa final'!#REF!="Alta",'Mapa final'!#REF!="Mayor"),CONCATENATE("R4C",'Mapa final'!#REF!),"")</f>
        <v>#REF!</v>
      </c>
      <c r="AH19" s="98" t="e">
        <f>IF(AND('Mapa final'!#REF!="Alta",'Mapa final'!#REF!="Catastrófico"),CONCATENATE("R4C",'Mapa final'!#REF!),"")</f>
        <v>#REF!</v>
      </c>
      <c r="AI19" s="98" t="e">
        <f>IF(AND('Mapa final'!#REF!="Alta",'Mapa final'!#REF!="Catastrófico"),CONCATENATE("R4C",'Mapa final'!#REF!),"")</f>
        <v>#REF!</v>
      </c>
      <c r="AJ19" s="98" t="e">
        <f>IF(AND('Mapa final'!#REF!="Alta",'Mapa final'!#REF!="Catastrófico"),CONCATENATE("R4C",'Mapa final'!#REF!),"")</f>
        <v>#REF!</v>
      </c>
      <c r="AK19" s="98" t="e">
        <f>IF(AND('Mapa final'!#REF!="Alta",'Mapa final'!#REF!="Catastrófico"),CONCATENATE("R4C",'Mapa final'!#REF!),"")</f>
        <v>#REF!</v>
      </c>
      <c r="AL19" s="98" t="e">
        <f>IF(AND('Mapa final'!#REF!="Alta",'Mapa final'!#REF!="Catastrófico"),CONCATENATE("R4C",'Mapa final'!#REF!),"")</f>
        <v>#REF!</v>
      </c>
      <c r="AM19" s="98" t="e">
        <f>IF(AND('Mapa final'!#REF!="Alta",'Mapa final'!#REF!="Catastrófico"),CONCATENATE("R4C",'Mapa final'!#REF!),"")</f>
        <v>#REF!</v>
      </c>
      <c r="AN19" s="1"/>
      <c r="AO19" s="300"/>
      <c r="AP19" s="198"/>
      <c r="AQ19" s="198"/>
      <c r="AR19" s="198"/>
      <c r="AS19" s="198"/>
      <c r="AT19" s="30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spans="1:76" ht="15" customHeight="1">
      <c r="A20" s="1"/>
      <c r="B20" s="277"/>
      <c r="C20" s="198"/>
      <c r="D20" s="199"/>
      <c r="E20" s="210"/>
      <c r="F20" s="198"/>
      <c r="G20" s="198"/>
      <c r="H20" s="198"/>
      <c r="I20" s="198"/>
      <c r="J20" s="99" t="e">
        <f>IF(AND('Mapa final'!#REF!="Alta",'Mapa final'!#REF!="Leve"),CONCATENATE("R5C",'Mapa final'!#REF!),"")</f>
        <v>#REF!</v>
      </c>
      <c r="K20" s="99" t="e">
        <f>IF(AND('Mapa final'!#REF!="Alta",'Mapa final'!#REF!="Leve"),CONCATENATE("R5C",'Mapa final'!#REF!),"")</f>
        <v>#REF!</v>
      </c>
      <c r="L20" s="99" t="e">
        <f>IF(AND('Mapa final'!#REF!="Alta",'Mapa final'!#REF!="Leve"),CONCATENATE("R5C",'Mapa final'!#REF!),"")</f>
        <v>#REF!</v>
      </c>
      <c r="M20" s="99" t="e">
        <f>IF(AND('Mapa final'!#REF!="Alta",'Mapa final'!#REF!="Leve"),CONCATENATE("R5C",'Mapa final'!#REF!),"")</f>
        <v>#REF!</v>
      </c>
      <c r="N20" s="99" t="e">
        <f>IF(AND('Mapa final'!#REF!="Alta",'Mapa final'!#REF!="Leve"),CONCATENATE("R5C",'Mapa final'!#REF!),"")</f>
        <v>#REF!</v>
      </c>
      <c r="O20" s="99" t="e">
        <f>IF(AND('Mapa final'!#REF!="Alta",'Mapa final'!#REF!="Leve"),CONCATENATE("R5C",'Mapa final'!#REF!),"")</f>
        <v>#REF!</v>
      </c>
      <c r="P20" s="99" t="e">
        <f>IF(AND('Mapa final'!#REF!="Alta",'Mapa final'!#REF!="Menor"),CONCATENATE("R5C",'Mapa final'!#REF!),"")</f>
        <v>#REF!</v>
      </c>
      <c r="Q20" s="99" t="e">
        <f>IF(AND('Mapa final'!#REF!="Alta",'Mapa final'!#REF!="Menor"),CONCATENATE("R5C",'Mapa final'!#REF!),"")</f>
        <v>#REF!</v>
      </c>
      <c r="R20" s="99" t="e">
        <f>IF(AND('Mapa final'!#REF!="Alta",'Mapa final'!#REF!="Menor"),CONCATENATE("R5C",'Mapa final'!#REF!),"")</f>
        <v>#REF!</v>
      </c>
      <c r="S20" s="99" t="e">
        <f>IF(AND('Mapa final'!#REF!="Alta",'Mapa final'!#REF!="Menor"),CONCATENATE("R5C",'Mapa final'!#REF!),"")</f>
        <v>#REF!</v>
      </c>
      <c r="T20" s="99" t="e">
        <f>IF(AND('Mapa final'!#REF!="Alta",'Mapa final'!#REF!="Menor"),CONCATENATE("R5C",'Mapa final'!#REF!),"")</f>
        <v>#REF!</v>
      </c>
      <c r="U20" s="99" t="e">
        <f>IF(AND('Mapa final'!#REF!="Alta",'Mapa final'!#REF!="Menor"),CONCATENATE("R5C",'Mapa final'!#REF!),"")</f>
        <v>#REF!</v>
      </c>
      <c r="V20" s="97" t="e">
        <f>IF(AND('Mapa final'!#REF!="Alta",'Mapa final'!#REF!="Moderado"),CONCATENATE("R5C",'Mapa final'!#REF!),"")</f>
        <v>#REF!</v>
      </c>
      <c r="W20" s="97" t="e">
        <f>IF(AND('Mapa final'!#REF!="Alta",'Mapa final'!#REF!="Moderado"),CONCATENATE("R5C",'Mapa final'!#REF!),"")</f>
        <v>#REF!</v>
      </c>
      <c r="X20" s="97" t="e">
        <f>IF(AND('Mapa final'!#REF!="Alta",'Mapa final'!#REF!="Moderado"),CONCATENATE("R5C",'Mapa final'!#REF!),"")</f>
        <v>#REF!</v>
      </c>
      <c r="Y20" s="97" t="e">
        <f>IF(AND('Mapa final'!#REF!="Alta",'Mapa final'!#REF!="Moderado"),CONCATENATE("R5C",'Mapa final'!#REF!),"")</f>
        <v>#REF!</v>
      </c>
      <c r="Z20" s="97" t="e">
        <f>IF(AND('Mapa final'!#REF!="Alta",'Mapa final'!#REF!="Moderado"),CONCATENATE("R5C",'Mapa final'!#REF!),"")</f>
        <v>#REF!</v>
      </c>
      <c r="AA20" s="97" t="e">
        <f>IF(AND('Mapa final'!#REF!="Alta",'Mapa final'!#REF!="Moderado"),CONCATENATE("R5C",'Mapa final'!#REF!),"")</f>
        <v>#REF!</v>
      </c>
      <c r="AB20" s="97" t="e">
        <f>IF(AND('Mapa final'!#REF!="Alta",'Mapa final'!#REF!="Mayor"),CONCATENATE("R5C",'Mapa final'!#REF!),"")</f>
        <v>#REF!</v>
      </c>
      <c r="AC20" s="97" t="e">
        <f>IF(AND('Mapa final'!#REF!="Alta",'Mapa final'!#REF!="Mayor"),CONCATENATE("R5C",'Mapa final'!#REF!),"")</f>
        <v>#REF!</v>
      </c>
      <c r="AD20" s="97" t="e">
        <f>IF(AND('Mapa final'!#REF!="Alta",'Mapa final'!#REF!="Mayor"),CONCATENATE("R5C",'Mapa final'!#REF!),"")</f>
        <v>#REF!</v>
      </c>
      <c r="AE20" s="97" t="e">
        <f>IF(AND('Mapa final'!#REF!="Alta",'Mapa final'!#REF!="Mayor"),CONCATENATE("R5C",'Mapa final'!#REF!),"")</f>
        <v>#REF!</v>
      </c>
      <c r="AF20" s="97" t="e">
        <f>IF(AND('Mapa final'!#REF!="Alta",'Mapa final'!#REF!="Mayor"),CONCATENATE("R5C",'Mapa final'!#REF!),"")</f>
        <v>#REF!</v>
      </c>
      <c r="AG20" s="97" t="e">
        <f>IF(AND('Mapa final'!#REF!="Alta",'Mapa final'!#REF!="Mayor"),CONCATENATE("R5C",'Mapa final'!#REF!),"")</f>
        <v>#REF!</v>
      </c>
      <c r="AH20" s="98" t="e">
        <f>IF(AND('Mapa final'!#REF!="Alta",'Mapa final'!#REF!="Catastrófico"),CONCATENATE("R5C",'Mapa final'!#REF!),"")</f>
        <v>#REF!</v>
      </c>
      <c r="AI20" s="98" t="e">
        <f>IF(AND('Mapa final'!#REF!="Alta",'Mapa final'!#REF!="Catastrófico"),CONCATENATE("R5C",'Mapa final'!#REF!),"")</f>
        <v>#REF!</v>
      </c>
      <c r="AJ20" s="98" t="e">
        <f>IF(AND('Mapa final'!#REF!="Alta",'Mapa final'!#REF!="Catastrófico"),CONCATENATE("R5C",'Mapa final'!#REF!),"")</f>
        <v>#REF!</v>
      </c>
      <c r="AK20" s="98" t="e">
        <f>IF(AND('Mapa final'!#REF!="Alta",'Mapa final'!#REF!="Catastrófico"),CONCATENATE("R5C",'Mapa final'!#REF!),"")</f>
        <v>#REF!</v>
      </c>
      <c r="AL20" s="98" t="e">
        <f>IF(AND('Mapa final'!#REF!="Alta",'Mapa final'!#REF!="Catastrófico"),CONCATENATE("R5C",'Mapa final'!#REF!),"")</f>
        <v>#REF!</v>
      </c>
      <c r="AM20" s="98" t="e">
        <f>IF(AND('Mapa final'!#REF!="Alta",'Mapa final'!#REF!="Catastrófico"),CONCATENATE("R5C",'Mapa final'!#REF!),"")</f>
        <v>#REF!</v>
      </c>
      <c r="AN20" s="1"/>
      <c r="AO20" s="300"/>
      <c r="AP20" s="198"/>
      <c r="AQ20" s="198"/>
      <c r="AR20" s="198"/>
      <c r="AS20" s="198"/>
      <c r="AT20" s="30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spans="1:76" ht="15" customHeight="1">
      <c r="A21" s="1"/>
      <c r="B21" s="277"/>
      <c r="C21" s="198"/>
      <c r="D21" s="199"/>
      <c r="E21" s="210"/>
      <c r="F21" s="198"/>
      <c r="G21" s="198"/>
      <c r="H21" s="198"/>
      <c r="I21" s="198"/>
      <c r="J21" s="99" t="e">
        <f>IF(AND('Mapa final'!#REF!="Alta",'Mapa final'!#REF!="Leve"),CONCATENATE("R6C",'Mapa final'!#REF!),"")</f>
        <v>#REF!</v>
      </c>
      <c r="K21" s="99" t="e">
        <f>IF(AND('Mapa final'!#REF!="Alta",'Mapa final'!#REF!="Leve"),CONCATENATE("R6C",'Mapa final'!#REF!),"")</f>
        <v>#REF!</v>
      </c>
      <c r="L21" s="99" t="e">
        <f>IF(AND('Mapa final'!#REF!="Alta",'Mapa final'!#REF!="Leve"),CONCATENATE("R6C",'Mapa final'!#REF!),"")</f>
        <v>#REF!</v>
      </c>
      <c r="M21" s="99" t="e">
        <f>IF(AND('Mapa final'!#REF!="Alta",'Mapa final'!#REF!="Leve"),CONCATENATE("R6C",'Mapa final'!#REF!),"")</f>
        <v>#REF!</v>
      </c>
      <c r="N21" s="99" t="e">
        <f>IF(AND('Mapa final'!#REF!="Alta",'Mapa final'!#REF!="Leve"),CONCATENATE("R6C",'Mapa final'!#REF!),"")</f>
        <v>#REF!</v>
      </c>
      <c r="O21" s="99" t="e">
        <f>IF(AND('Mapa final'!#REF!="Alta",'Mapa final'!#REF!="Leve"),CONCATENATE("R6C",'Mapa final'!#REF!),"")</f>
        <v>#REF!</v>
      </c>
      <c r="P21" s="99" t="e">
        <f>IF(AND('Mapa final'!#REF!="Alta",'Mapa final'!#REF!="Menor"),CONCATENATE("R6C",'Mapa final'!#REF!),"")</f>
        <v>#REF!</v>
      </c>
      <c r="Q21" s="99" t="e">
        <f>IF(AND('Mapa final'!#REF!="Alta",'Mapa final'!#REF!="Menor"),CONCATENATE("R6C",'Mapa final'!#REF!),"")</f>
        <v>#REF!</v>
      </c>
      <c r="R21" s="99" t="e">
        <f>IF(AND('Mapa final'!#REF!="Alta",'Mapa final'!#REF!="Menor"),CONCATENATE("R6C",'Mapa final'!#REF!),"")</f>
        <v>#REF!</v>
      </c>
      <c r="S21" s="99" t="e">
        <f>IF(AND('Mapa final'!#REF!="Alta",'Mapa final'!#REF!="Menor"),CONCATENATE("R6C",'Mapa final'!#REF!),"")</f>
        <v>#REF!</v>
      </c>
      <c r="T21" s="99" t="e">
        <f>IF(AND('Mapa final'!#REF!="Alta",'Mapa final'!#REF!="Menor"),CONCATENATE("R6C",'Mapa final'!#REF!),"")</f>
        <v>#REF!</v>
      </c>
      <c r="U21" s="99" t="e">
        <f>IF(AND('Mapa final'!#REF!="Alta",'Mapa final'!#REF!="Menor"),CONCATENATE("R6C",'Mapa final'!#REF!),"")</f>
        <v>#REF!</v>
      </c>
      <c r="V21" s="97" t="e">
        <f>IF(AND('Mapa final'!#REF!="Alta",'Mapa final'!#REF!="Moderado"),CONCATENATE("R6C",'Mapa final'!#REF!),"")</f>
        <v>#REF!</v>
      </c>
      <c r="W21" s="97" t="e">
        <f>IF(AND('Mapa final'!#REF!="Alta",'Mapa final'!#REF!="Moderado"),CONCATENATE("R6C",'Mapa final'!#REF!),"")</f>
        <v>#REF!</v>
      </c>
      <c r="X21" s="97" t="e">
        <f>IF(AND('Mapa final'!#REF!="Alta",'Mapa final'!#REF!="Moderado"),CONCATENATE("R6C",'Mapa final'!#REF!),"")</f>
        <v>#REF!</v>
      </c>
      <c r="Y21" s="97" t="e">
        <f>IF(AND('Mapa final'!#REF!="Alta",'Mapa final'!#REF!="Moderado"),CONCATENATE("R6C",'Mapa final'!#REF!),"")</f>
        <v>#REF!</v>
      </c>
      <c r="Z21" s="97" t="e">
        <f>IF(AND('Mapa final'!#REF!="Alta",'Mapa final'!#REF!="Moderado"),CONCATENATE("R6C",'Mapa final'!#REF!),"")</f>
        <v>#REF!</v>
      </c>
      <c r="AA21" s="97" t="e">
        <f>IF(AND('Mapa final'!#REF!="Alta",'Mapa final'!#REF!="Moderado"),CONCATENATE("R6C",'Mapa final'!#REF!),"")</f>
        <v>#REF!</v>
      </c>
      <c r="AB21" s="97" t="e">
        <f>IF(AND('Mapa final'!#REF!="Alta",'Mapa final'!#REF!="Mayor"),CONCATENATE("R6C",'Mapa final'!#REF!),"")</f>
        <v>#REF!</v>
      </c>
      <c r="AC21" s="97" t="e">
        <f>IF(AND('Mapa final'!#REF!="Alta",'Mapa final'!#REF!="Mayor"),CONCATENATE("R6C",'Mapa final'!#REF!),"")</f>
        <v>#REF!</v>
      </c>
      <c r="AD21" s="97" t="e">
        <f>IF(AND('Mapa final'!#REF!="Alta",'Mapa final'!#REF!="Mayor"),CONCATENATE("R6C",'Mapa final'!#REF!),"")</f>
        <v>#REF!</v>
      </c>
      <c r="AE21" s="97" t="e">
        <f>IF(AND('Mapa final'!#REF!="Alta",'Mapa final'!#REF!="Mayor"),CONCATENATE("R6C",'Mapa final'!#REF!),"")</f>
        <v>#REF!</v>
      </c>
      <c r="AF21" s="97" t="e">
        <f>IF(AND('Mapa final'!#REF!="Alta",'Mapa final'!#REF!="Mayor"),CONCATENATE("R6C",'Mapa final'!#REF!),"")</f>
        <v>#REF!</v>
      </c>
      <c r="AG21" s="97" t="e">
        <f>IF(AND('Mapa final'!#REF!="Alta",'Mapa final'!#REF!="Mayor"),CONCATENATE("R6C",'Mapa final'!#REF!),"")</f>
        <v>#REF!</v>
      </c>
      <c r="AH21" s="98" t="e">
        <f>IF(AND('Mapa final'!#REF!="Alta",'Mapa final'!#REF!="Catastrófico"),CONCATENATE("R6C",'Mapa final'!#REF!),"")</f>
        <v>#REF!</v>
      </c>
      <c r="AI21" s="98" t="e">
        <f>IF(AND('Mapa final'!#REF!="Alta",'Mapa final'!#REF!="Catastrófico"),CONCATENATE("R6C",'Mapa final'!#REF!),"")</f>
        <v>#REF!</v>
      </c>
      <c r="AJ21" s="98" t="e">
        <f>IF(AND('Mapa final'!#REF!="Alta",'Mapa final'!#REF!="Catastrófico"),CONCATENATE("R6C",'Mapa final'!#REF!),"")</f>
        <v>#REF!</v>
      </c>
      <c r="AK21" s="98" t="e">
        <f>IF(AND('Mapa final'!#REF!="Alta",'Mapa final'!#REF!="Catastrófico"),CONCATENATE("R6C",'Mapa final'!#REF!),"")</f>
        <v>#REF!</v>
      </c>
      <c r="AL21" s="98" t="e">
        <f>IF(AND('Mapa final'!#REF!="Alta",'Mapa final'!#REF!="Catastrófico"),CONCATENATE("R6C",'Mapa final'!#REF!),"")</f>
        <v>#REF!</v>
      </c>
      <c r="AM21" s="98" t="e">
        <f>IF(AND('Mapa final'!#REF!="Alta",'Mapa final'!#REF!="Catastrófico"),CONCATENATE("R6C",'Mapa final'!#REF!),"")</f>
        <v>#REF!</v>
      </c>
      <c r="AN21" s="1"/>
      <c r="AO21" s="300"/>
      <c r="AP21" s="198"/>
      <c r="AQ21" s="198"/>
      <c r="AR21" s="198"/>
      <c r="AS21" s="198"/>
      <c r="AT21" s="30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spans="1:76" ht="15" customHeight="1">
      <c r="A22" s="1"/>
      <c r="B22" s="277"/>
      <c r="C22" s="198"/>
      <c r="D22" s="199"/>
      <c r="E22" s="210"/>
      <c r="F22" s="198"/>
      <c r="G22" s="198"/>
      <c r="H22" s="198"/>
      <c r="I22" s="198"/>
      <c r="J22" s="99" t="e">
        <f>IF(AND('Mapa final'!#REF!="Alta",'Mapa final'!#REF!="Leve"),CONCATENATE("R7C",'Mapa final'!#REF!),"")</f>
        <v>#REF!</v>
      </c>
      <c r="K22" s="99" t="e">
        <f>IF(AND('Mapa final'!#REF!="Alta",'Mapa final'!#REF!="Leve"),CONCATENATE("R7C",'Mapa final'!#REF!),"")</f>
        <v>#REF!</v>
      </c>
      <c r="L22" s="99" t="e">
        <f>IF(AND('Mapa final'!#REF!="Alta",'Mapa final'!#REF!="Leve"),CONCATENATE("R7C",'Mapa final'!#REF!),"")</f>
        <v>#REF!</v>
      </c>
      <c r="M22" s="99" t="e">
        <f>IF(AND('Mapa final'!#REF!="Alta",'Mapa final'!#REF!="Leve"),CONCATENATE("R7C",'Mapa final'!#REF!),"")</f>
        <v>#REF!</v>
      </c>
      <c r="N22" s="99" t="e">
        <f>IF(AND('Mapa final'!#REF!="Alta",'Mapa final'!#REF!="Leve"),CONCATENATE("R7C",'Mapa final'!#REF!),"")</f>
        <v>#REF!</v>
      </c>
      <c r="O22" s="99" t="e">
        <f>IF(AND('Mapa final'!#REF!="Alta",'Mapa final'!#REF!="Leve"),CONCATENATE("R7C",'Mapa final'!#REF!),"")</f>
        <v>#REF!</v>
      </c>
      <c r="P22" s="99" t="e">
        <f>IF(AND('Mapa final'!#REF!="Alta",'Mapa final'!#REF!="Menor"),CONCATENATE("R7C",'Mapa final'!#REF!),"")</f>
        <v>#REF!</v>
      </c>
      <c r="Q22" s="99" t="e">
        <f>IF(AND('Mapa final'!#REF!="Alta",'Mapa final'!#REF!="Menor"),CONCATENATE("R7C",'Mapa final'!#REF!),"")</f>
        <v>#REF!</v>
      </c>
      <c r="R22" s="99" t="e">
        <f>IF(AND('Mapa final'!#REF!="Alta",'Mapa final'!#REF!="Menor"),CONCATENATE("R7C",'Mapa final'!#REF!),"")</f>
        <v>#REF!</v>
      </c>
      <c r="S22" s="99" t="e">
        <f>IF(AND('Mapa final'!#REF!="Alta",'Mapa final'!#REF!="Menor"),CONCATENATE("R7C",'Mapa final'!#REF!),"")</f>
        <v>#REF!</v>
      </c>
      <c r="T22" s="99" t="e">
        <f>IF(AND('Mapa final'!#REF!="Alta",'Mapa final'!#REF!="Menor"),CONCATENATE("R7C",'Mapa final'!#REF!),"")</f>
        <v>#REF!</v>
      </c>
      <c r="U22" s="99" t="e">
        <f>IF(AND('Mapa final'!#REF!="Alta",'Mapa final'!#REF!="Menor"),CONCATENATE("R7C",'Mapa final'!#REF!),"")</f>
        <v>#REF!</v>
      </c>
      <c r="V22" s="97" t="e">
        <f>IF(AND('Mapa final'!#REF!="Alta",'Mapa final'!#REF!="Moderado"),CONCATENATE("R7C",'Mapa final'!#REF!),"")</f>
        <v>#REF!</v>
      </c>
      <c r="W22" s="97" t="e">
        <f>IF(AND('Mapa final'!#REF!="Alta",'Mapa final'!#REF!="Moderado"),CONCATENATE("R7C",'Mapa final'!#REF!),"")</f>
        <v>#REF!</v>
      </c>
      <c r="X22" s="97" t="e">
        <f>IF(AND('Mapa final'!#REF!="Alta",'Mapa final'!#REF!="Moderado"),CONCATENATE("R7C",'Mapa final'!#REF!),"")</f>
        <v>#REF!</v>
      </c>
      <c r="Y22" s="97" t="e">
        <f>IF(AND('Mapa final'!#REF!="Alta",'Mapa final'!#REF!="Moderado"),CONCATENATE("R7C",'Mapa final'!#REF!),"")</f>
        <v>#REF!</v>
      </c>
      <c r="Z22" s="97" t="e">
        <f>IF(AND('Mapa final'!#REF!="Alta",'Mapa final'!#REF!="Moderado"),CONCATENATE("R7C",'Mapa final'!#REF!),"")</f>
        <v>#REF!</v>
      </c>
      <c r="AA22" s="97" t="e">
        <f>IF(AND('Mapa final'!#REF!="Alta",'Mapa final'!#REF!="Moderado"),CONCATENATE("R7C",'Mapa final'!#REF!),"")</f>
        <v>#REF!</v>
      </c>
      <c r="AB22" s="97" t="e">
        <f>IF(AND('Mapa final'!#REF!="Alta",'Mapa final'!#REF!="Mayor"),CONCATENATE("R7C",'Mapa final'!#REF!),"")</f>
        <v>#REF!</v>
      </c>
      <c r="AC22" s="97" t="e">
        <f>IF(AND('Mapa final'!#REF!="Alta",'Mapa final'!#REF!="Mayor"),CONCATENATE("R7C",'Mapa final'!#REF!),"")</f>
        <v>#REF!</v>
      </c>
      <c r="AD22" s="97" t="e">
        <f>IF(AND('Mapa final'!#REF!="Alta",'Mapa final'!#REF!="Mayor"),CONCATENATE("R7C",'Mapa final'!#REF!),"")</f>
        <v>#REF!</v>
      </c>
      <c r="AE22" s="97" t="e">
        <f>IF(AND('Mapa final'!#REF!="Alta",'Mapa final'!#REF!="Mayor"),CONCATENATE("R7C",'Mapa final'!#REF!),"")</f>
        <v>#REF!</v>
      </c>
      <c r="AF22" s="97" t="e">
        <f>IF(AND('Mapa final'!#REF!="Alta",'Mapa final'!#REF!="Mayor"),CONCATENATE("R7C",'Mapa final'!#REF!),"")</f>
        <v>#REF!</v>
      </c>
      <c r="AG22" s="97" t="e">
        <f>IF(AND('Mapa final'!#REF!="Alta",'Mapa final'!#REF!="Mayor"),CONCATENATE("R7C",'Mapa final'!#REF!),"")</f>
        <v>#REF!</v>
      </c>
      <c r="AH22" s="98" t="e">
        <f>IF(AND('Mapa final'!#REF!="Alta",'Mapa final'!#REF!="Catastrófico"),CONCATENATE("R7C",'Mapa final'!#REF!),"")</f>
        <v>#REF!</v>
      </c>
      <c r="AI22" s="98" t="e">
        <f>IF(AND('Mapa final'!#REF!="Alta",'Mapa final'!#REF!="Catastrófico"),CONCATENATE("R7C",'Mapa final'!#REF!),"")</f>
        <v>#REF!</v>
      </c>
      <c r="AJ22" s="98" t="e">
        <f>IF(AND('Mapa final'!#REF!="Alta",'Mapa final'!#REF!="Catastrófico"),CONCATENATE("R7C",'Mapa final'!#REF!),"")</f>
        <v>#REF!</v>
      </c>
      <c r="AK22" s="98" t="e">
        <f>IF(AND('Mapa final'!#REF!="Alta",'Mapa final'!#REF!="Catastrófico"),CONCATENATE("R7C",'Mapa final'!#REF!),"")</f>
        <v>#REF!</v>
      </c>
      <c r="AL22" s="98" t="e">
        <f>IF(AND('Mapa final'!#REF!="Alta",'Mapa final'!#REF!="Catastrófico"),CONCATENATE("R7C",'Mapa final'!#REF!),"")</f>
        <v>#REF!</v>
      </c>
      <c r="AM22" s="98" t="e">
        <f>IF(AND('Mapa final'!#REF!="Alta",'Mapa final'!#REF!="Catastrófico"),CONCATENATE("R7C",'Mapa final'!#REF!),"")</f>
        <v>#REF!</v>
      </c>
      <c r="AN22" s="1"/>
      <c r="AO22" s="300"/>
      <c r="AP22" s="198"/>
      <c r="AQ22" s="198"/>
      <c r="AR22" s="198"/>
      <c r="AS22" s="198"/>
      <c r="AT22" s="30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spans="1:76" ht="15" customHeight="1">
      <c r="A23" s="1"/>
      <c r="B23" s="277"/>
      <c r="C23" s="198"/>
      <c r="D23" s="199"/>
      <c r="E23" s="210"/>
      <c r="F23" s="198"/>
      <c r="G23" s="198"/>
      <c r="H23" s="198"/>
      <c r="I23" s="198"/>
      <c r="J23" s="99" t="e">
        <f>IF(AND('Mapa final'!#REF!="Alta",'Mapa final'!#REF!="Leve"),CONCATENATE("R8C",'Mapa final'!#REF!),"")</f>
        <v>#REF!</v>
      </c>
      <c r="K23" s="99" t="e">
        <f>IF(AND('Mapa final'!#REF!="Alta",'Mapa final'!#REF!="Leve"),CONCATENATE("R8C",'Mapa final'!#REF!),"")</f>
        <v>#REF!</v>
      </c>
      <c r="L23" s="99" t="e">
        <f>IF(AND('Mapa final'!#REF!="Alta",'Mapa final'!#REF!="Leve"),CONCATENATE("R8C",'Mapa final'!#REF!),"")</f>
        <v>#REF!</v>
      </c>
      <c r="M23" s="99" t="e">
        <f>IF(AND('Mapa final'!#REF!="Alta",'Mapa final'!#REF!="Leve"),CONCATENATE("R8C",'Mapa final'!#REF!),"")</f>
        <v>#REF!</v>
      </c>
      <c r="N23" s="99" t="e">
        <f>IF(AND('Mapa final'!#REF!="Alta",'Mapa final'!#REF!="Leve"),CONCATENATE("R8C",'Mapa final'!#REF!),"")</f>
        <v>#REF!</v>
      </c>
      <c r="O23" s="99" t="e">
        <f>IF(AND('Mapa final'!#REF!="Alta",'Mapa final'!#REF!="Leve"),CONCATENATE("R8C",'Mapa final'!#REF!),"")</f>
        <v>#REF!</v>
      </c>
      <c r="P23" s="99" t="e">
        <f>IF(AND('Mapa final'!#REF!="Alta",'Mapa final'!#REF!="Menor"),CONCATENATE("R8C",'Mapa final'!#REF!),"")</f>
        <v>#REF!</v>
      </c>
      <c r="Q23" s="99" t="e">
        <f>IF(AND('Mapa final'!#REF!="Alta",'Mapa final'!#REF!="Menor"),CONCATENATE("R8C",'Mapa final'!#REF!),"")</f>
        <v>#REF!</v>
      </c>
      <c r="R23" s="99" t="e">
        <f>IF(AND('Mapa final'!#REF!="Alta",'Mapa final'!#REF!="Menor"),CONCATENATE("R8C",'Mapa final'!#REF!),"")</f>
        <v>#REF!</v>
      </c>
      <c r="S23" s="99" t="e">
        <f>IF(AND('Mapa final'!#REF!="Alta",'Mapa final'!#REF!="Menor"),CONCATENATE("R8C",'Mapa final'!#REF!),"")</f>
        <v>#REF!</v>
      </c>
      <c r="T23" s="99" t="e">
        <f>IF(AND('Mapa final'!#REF!="Alta",'Mapa final'!#REF!="Menor"),CONCATENATE("R8C",'Mapa final'!#REF!),"")</f>
        <v>#REF!</v>
      </c>
      <c r="U23" s="99" t="e">
        <f>IF(AND('Mapa final'!#REF!="Alta",'Mapa final'!#REF!="Menor"),CONCATENATE("R8C",'Mapa final'!#REF!),"")</f>
        <v>#REF!</v>
      </c>
      <c r="V23" s="97" t="e">
        <f>IF(AND('Mapa final'!#REF!="Alta",'Mapa final'!#REF!="Moderado"),CONCATENATE("R8C",'Mapa final'!#REF!),"")</f>
        <v>#REF!</v>
      </c>
      <c r="W23" s="97" t="e">
        <f>IF(AND('Mapa final'!#REF!="Alta",'Mapa final'!#REF!="Moderado"),CONCATENATE("R8C",'Mapa final'!#REF!),"")</f>
        <v>#REF!</v>
      </c>
      <c r="X23" s="97" t="e">
        <f>IF(AND('Mapa final'!#REF!="Alta",'Mapa final'!#REF!="Moderado"),CONCATENATE("R8C",'Mapa final'!#REF!),"")</f>
        <v>#REF!</v>
      </c>
      <c r="Y23" s="97" t="e">
        <f>IF(AND('Mapa final'!#REF!="Alta",'Mapa final'!#REF!="Moderado"),CONCATENATE("R8C",'Mapa final'!#REF!),"")</f>
        <v>#REF!</v>
      </c>
      <c r="Z23" s="97" t="e">
        <f>IF(AND('Mapa final'!#REF!="Alta",'Mapa final'!#REF!="Moderado"),CONCATENATE("R8C",'Mapa final'!#REF!),"")</f>
        <v>#REF!</v>
      </c>
      <c r="AA23" s="97" t="e">
        <f>IF(AND('Mapa final'!#REF!="Alta",'Mapa final'!#REF!="Moderado"),CONCATENATE("R8C",'Mapa final'!#REF!),"")</f>
        <v>#REF!</v>
      </c>
      <c r="AB23" s="97" t="e">
        <f>IF(AND('Mapa final'!#REF!="Alta",'Mapa final'!#REF!="Mayor"),CONCATENATE("R8C",'Mapa final'!#REF!),"")</f>
        <v>#REF!</v>
      </c>
      <c r="AC23" s="97" t="e">
        <f>IF(AND('Mapa final'!#REF!="Alta",'Mapa final'!#REF!="Mayor"),CONCATENATE("R8C",'Mapa final'!#REF!),"")</f>
        <v>#REF!</v>
      </c>
      <c r="AD23" s="97" t="e">
        <f>IF(AND('Mapa final'!#REF!="Alta",'Mapa final'!#REF!="Mayor"),CONCATENATE("R8C",'Mapa final'!#REF!),"")</f>
        <v>#REF!</v>
      </c>
      <c r="AE23" s="97" t="e">
        <f>IF(AND('Mapa final'!#REF!="Alta",'Mapa final'!#REF!="Mayor"),CONCATENATE("R8C",'Mapa final'!#REF!),"")</f>
        <v>#REF!</v>
      </c>
      <c r="AF23" s="97" t="e">
        <f>IF(AND('Mapa final'!#REF!="Alta",'Mapa final'!#REF!="Mayor"),CONCATENATE("R8C",'Mapa final'!#REF!),"")</f>
        <v>#REF!</v>
      </c>
      <c r="AG23" s="97" t="e">
        <f>IF(AND('Mapa final'!#REF!="Alta",'Mapa final'!#REF!="Mayor"),CONCATENATE("R8C",'Mapa final'!#REF!),"")</f>
        <v>#REF!</v>
      </c>
      <c r="AH23" s="98" t="e">
        <f>IF(AND('Mapa final'!#REF!="Alta",'Mapa final'!#REF!="Catastrófico"),CONCATENATE("R8C",'Mapa final'!#REF!),"")</f>
        <v>#REF!</v>
      </c>
      <c r="AI23" s="98" t="e">
        <f>IF(AND('Mapa final'!#REF!="Alta",'Mapa final'!#REF!="Catastrófico"),CONCATENATE("R8C",'Mapa final'!#REF!),"")</f>
        <v>#REF!</v>
      </c>
      <c r="AJ23" s="98" t="e">
        <f>IF(AND('Mapa final'!#REF!="Alta",'Mapa final'!#REF!="Catastrófico"),CONCATENATE("R8C",'Mapa final'!#REF!),"")</f>
        <v>#REF!</v>
      </c>
      <c r="AK23" s="98" t="e">
        <f>IF(AND('Mapa final'!#REF!="Alta",'Mapa final'!#REF!="Catastrófico"),CONCATENATE("R8C",'Mapa final'!#REF!),"")</f>
        <v>#REF!</v>
      </c>
      <c r="AL23" s="98" t="e">
        <f>IF(AND('Mapa final'!#REF!="Alta",'Mapa final'!#REF!="Catastrófico"),CONCATENATE("R8C",'Mapa final'!#REF!),"")</f>
        <v>#REF!</v>
      </c>
      <c r="AM23" s="98" t="e">
        <f>IF(AND('Mapa final'!#REF!="Alta",'Mapa final'!#REF!="Catastrófico"),CONCATENATE("R8C",'Mapa final'!#REF!),"")</f>
        <v>#REF!</v>
      </c>
      <c r="AN23" s="1"/>
      <c r="AO23" s="300"/>
      <c r="AP23" s="198"/>
      <c r="AQ23" s="198"/>
      <c r="AR23" s="198"/>
      <c r="AS23" s="198"/>
      <c r="AT23" s="30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spans="1:76" ht="15" customHeight="1">
      <c r="A24" s="1"/>
      <c r="B24" s="277"/>
      <c r="C24" s="198"/>
      <c r="D24" s="199"/>
      <c r="E24" s="210"/>
      <c r="F24" s="198"/>
      <c r="G24" s="198"/>
      <c r="H24" s="198"/>
      <c r="I24" s="198"/>
      <c r="J24" s="99" t="e">
        <f>IF(AND('Mapa final'!#REF!="Alta",'Mapa final'!#REF!="Leve"),CONCATENATE("R9C",'Mapa final'!#REF!),"")</f>
        <v>#REF!</v>
      </c>
      <c r="K24" s="99" t="e">
        <f>IF(AND('Mapa final'!#REF!="Alta",'Mapa final'!#REF!="Leve"),CONCATENATE("R9C",'Mapa final'!#REF!),"")</f>
        <v>#REF!</v>
      </c>
      <c r="L24" s="99" t="e">
        <f>IF(AND('Mapa final'!#REF!="Alta",'Mapa final'!#REF!="Leve"),CONCATENATE("R9C",'Mapa final'!#REF!),"")</f>
        <v>#REF!</v>
      </c>
      <c r="M24" s="99" t="e">
        <f>IF(AND('Mapa final'!#REF!="Alta",'Mapa final'!#REF!="Leve"),CONCATENATE("R9C",'Mapa final'!#REF!),"")</f>
        <v>#REF!</v>
      </c>
      <c r="N24" s="99" t="e">
        <f>IF(AND('Mapa final'!#REF!="Alta",'Mapa final'!#REF!="Leve"),CONCATENATE("R9C",'Mapa final'!#REF!),"")</f>
        <v>#REF!</v>
      </c>
      <c r="O24" s="99" t="e">
        <f>IF(AND('Mapa final'!#REF!="Alta",'Mapa final'!#REF!="Leve"),CONCATENATE("R9C",'Mapa final'!#REF!),"")</f>
        <v>#REF!</v>
      </c>
      <c r="P24" s="99" t="e">
        <f>IF(AND('Mapa final'!#REF!="Alta",'Mapa final'!#REF!="Menor"),CONCATENATE("R9C",'Mapa final'!#REF!),"")</f>
        <v>#REF!</v>
      </c>
      <c r="Q24" s="99" t="e">
        <f>IF(AND('Mapa final'!#REF!="Alta",'Mapa final'!#REF!="Menor"),CONCATENATE("R9C",'Mapa final'!#REF!),"")</f>
        <v>#REF!</v>
      </c>
      <c r="R24" s="99" t="e">
        <f>IF(AND('Mapa final'!#REF!="Alta",'Mapa final'!#REF!="Menor"),CONCATENATE("R9C",'Mapa final'!#REF!),"")</f>
        <v>#REF!</v>
      </c>
      <c r="S24" s="99" t="e">
        <f>IF(AND('Mapa final'!#REF!="Alta",'Mapa final'!#REF!="Menor"),CONCATENATE("R9C",'Mapa final'!#REF!),"")</f>
        <v>#REF!</v>
      </c>
      <c r="T24" s="99" t="e">
        <f>IF(AND('Mapa final'!#REF!="Alta",'Mapa final'!#REF!="Menor"),CONCATENATE("R9C",'Mapa final'!#REF!),"")</f>
        <v>#REF!</v>
      </c>
      <c r="U24" s="99" t="e">
        <f>IF(AND('Mapa final'!#REF!="Alta",'Mapa final'!#REF!="Menor"),CONCATENATE("R9C",'Mapa final'!#REF!),"")</f>
        <v>#REF!</v>
      </c>
      <c r="V24" s="97" t="e">
        <f>IF(AND('Mapa final'!#REF!="Alta",'Mapa final'!#REF!="Moderado"),CONCATENATE("R9C",'Mapa final'!#REF!),"")</f>
        <v>#REF!</v>
      </c>
      <c r="W24" s="97" t="e">
        <f>IF(AND('Mapa final'!#REF!="Alta",'Mapa final'!#REF!="Moderado"),CONCATENATE("R9C",'Mapa final'!#REF!),"")</f>
        <v>#REF!</v>
      </c>
      <c r="X24" s="97" t="e">
        <f>IF(AND('Mapa final'!#REF!="Alta",'Mapa final'!#REF!="Moderado"),CONCATENATE("R9C",'Mapa final'!#REF!),"")</f>
        <v>#REF!</v>
      </c>
      <c r="Y24" s="97" t="e">
        <f>IF(AND('Mapa final'!#REF!="Alta",'Mapa final'!#REF!="Moderado"),CONCATENATE("R9C",'Mapa final'!#REF!),"")</f>
        <v>#REF!</v>
      </c>
      <c r="Z24" s="97" t="e">
        <f>IF(AND('Mapa final'!#REF!="Alta",'Mapa final'!#REF!="Moderado"),CONCATENATE("R9C",'Mapa final'!#REF!),"")</f>
        <v>#REF!</v>
      </c>
      <c r="AA24" s="97" t="e">
        <f>IF(AND('Mapa final'!#REF!="Alta",'Mapa final'!#REF!="Moderado"),CONCATENATE("R9C",'Mapa final'!#REF!),"")</f>
        <v>#REF!</v>
      </c>
      <c r="AB24" s="97" t="e">
        <f>IF(AND('Mapa final'!#REF!="Alta",'Mapa final'!#REF!="Mayor"),CONCATENATE("R9C",'Mapa final'!#REF!),"")</f>
        <v>#REF!</v>
      </c>
      <c r="AC24" s="97" t="e">
        <f>IF(AND('Mapa final'!#REF!="Alta",'Mapa final'!#REF!="Mayor"),CONCATENATE("R9C",'Mapa final'!#REF!),"")</f>
        <v>#REF!</v>
      </c>
      <c r="AD24" s="97" t="e">
        <f>IF(AND('Mapa final'!#REF!="Alta",'Mapa final'!#REF!="Mayor"),CONCATENATE("R9C",'Mapa final'!#REF!),"")</f>
        <v>#REF!</v>
      </c>
      <c r="AE24" s="97" t="e">
        <f>IF(AND('Mapa final'!#REF!="Alta",'Mapa final'!#REF!="Mayor"),CONCATENATE("R9C",'Mapa final'!#REF!),"")</f>
        <v>#REF!</v>
      </c>
      <c r="AF24" s="97" t="e">
        <f>IF(AND('Mapa final'!#REF!="Alta",'Mapa final'!#REF!="Mayor"),CONCATENATE("R9C",'Mapa final'!#REF!),"")</f>
        <v>#REF!</v>
      </c>
      <c r="AG24" s="97" t="e">
        <f>IF(AND('Mapa final'!#REF!="Alta",'Mapa final'!#REF!="Mayor"),CONCATENATE("R9C",'Mapa final'!#REF!),"")</f>
        <v>#REF!</v>
      </c>
      <c r="AH24" s="98" t="e">
        <f>IF(AND('Mapa final'!#REF!="Alta",'Mapa final'!#REF!="Catastrófico"),CONCATENATE("R9C",'Mapa final'!#REF!),"")</f>
        <v>#REF!</v>
      </c>
      <c r="AI24" s="98" t="e">
        <f>IF(AND('Mapa final'!#REF!="Alta",'Mapa final'!#REF!="Catastrófico"),CONCATENATE("R9C",'Mapa final'!#REF!),"")</f>
        <v>#REF!</v>
      </c>
      <c r="AJ24" s="98" t="e">
        <f>IF(AND('Mapa final'!#REF!="Alta",'Mapa final'!#REF!="Catastrófico"),CONCATENATE("R9C",'Mapa final'!#REF!),"")</f>
        <v>#REF!</v>
      </c>
      <c r="AK24" s="98" t="e">
        <f>IF(AND('Mapa final'!#REF!="Alta",'Mapa final'!#REF!="Catastrófico"),CONCATENATE("R9C",'Mapa final'!#REF!),"")</f>
        <v>#REF!</v>
      </c>
      <c r="AL24" s="98" t="e">
        <f>IF(AND('Mapa final'!#REF!="Alta",'Mapa final'!#REF!="Catastrófico"),CONCATENATE("R9C",'Mapa final'!#REF!),"")</f>
        <v>#REF!</v>
      </c>
      <c r="AM24" s="98" t="e">
        <f>IF(AND('Mapa final'!#REF!="Alta",'Mapa final'!#REF!="Catastrófico"),CONCATENATE("R9C",'Mapa final'!#REF!),"")</f>
        <v>#REF!</v>
      </c>
      <c r="AN24" s="1"/>
      <c r="AO24" s="300"/>
      <c r="AP24" s="198"/>
      <c r="AQ24" s="198"/>
      <c r="AR24" s="198"/>
      <c r="AS24" s="198"/>
      <c r="AT24" s="30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spans="1:76" ht="15.75" customHeight="1">
      <c r="A25" s="1"/>
      <c r="B25" s="277"/>
      <c r="C25" s="198"/>
      <c r="D25" s="199"/>
      <c r="E25" s="286"/>
      <c r="F25" s="287"/>
      <c r="G25" s="287"/>
      <c r="H25" s="287"/>
      <c r="I25" s="287"/>
      <c r="J25" s="99" t="e">
        <f>IF(AND('Mapa final'!#REF!="Alta",'Mapa final'!#REF!="Leve"),CONCATENATE("R10C",'Mapa final'!#REF!),"")</f>
        <v>#REF!</v>
      </c>
      <c r="K25" s="99" t="e">
        <f>IF(AND('Mapa final'!#REF!="Alta",'Mapa final'!#REF!="Leve"),CONCATENATE("R10C",'Mapa final'!#REF!),"")</f>
        <v>#REF!</v>
      </c>
      <c r="L25" s="99" t="e">
        <f>IF(AND('Mapa final'!#REF!="Alta",'Mapa final'!#REF!="Leve"),CONCATENATE("R10C",'Mapa final'!#REF!),"")</f>
        <v>#REF!</v>
      </c>
      <c r="M25" s="99" t="e">
        <f>IF(AND('Mapa final'!#REF!="Alta",'Mapa final'!#REF!="Leve"),CONCATENATE("R10C",'Mapa final'!#REF!),"")</f>
        <v>#REF!</v>
      </c>
      <c r="N25" s="99" t="e">
        <f>IF(AND('Mapa final'!#REF!="Alta",'Mapa final'!#REF!="Leve"),CONCATENATE("R10C",'Mapa final'!#REF!),"")</f>
        <v>#REF!</v>
      </c>
      <c r="O25" s="99" t="e">
        <f>IF(AND('Mapa final'!#REF!="Alta",'Mapa final'!#REF!="Leve"),CONCATENATE("R10C",'Mapa final'!#REF!),"")</f>
        <v>#REF!</v>
      </c>
      <c r="P25" s="99" t="e">
        <f>IF(AND('Mapa final'!#REF!="Alta",'Mapa final'!#REF!="Menor"),CONCATENATE("R10C",'Mapa final'!#REF!),"")</f>
        <v>#REF!</v>
      </c>
      <c r="Q25" s="99" t="e">
        <f>IF(AND('Mapa final'!#REF!="Alta",'Mapa final'!#REF!="Menor"),CONCATENATE("R10C",'Mapa final'!#REF!),"")</f>
        <v>#REF!</v>
      </c>
      <c r="R25" s="99" t="e">
        <f>IF(AND('Mapa final'!#REF!="Alta",'Mapa final'!#REF!="Menor"),CONCATENATE("R10C",'Mapa final'!#REF!),"")</f>
        <v>#REF!</v>
      </c>
      <c r="S25" s="99" t="e">
        <f>IF(AND('Mapa final'!#REF!="Alta",'Mapa final'!#REF!="Menor"),CONCATENATE("R10C",'Mapa final'!#REF!),"")</f>
        <v>#REF!</v>
      </c>
      <c r="T25" s="99" t="e">
        <f>IF(AND('Mapa final'!#REF!="Alta",'Mapa final'!#REF!="Menor"),CONCATENATE("R10C",'Mapa final'!#REF!),"")</f>
        <v>#REF!</v>
      </c>
      <c r="U25" s="99" t="e">
        <f>IF(AND('Mapa final'!#REF!="Alta",'Mapa final'!#REF!="Menor"),CONCATENATE("R10C",'Mapa final'!#REF!),"")</f>
        <v>#REF!</v>
      </c>
      <c r="V25" s="97" t="e">
        <f>IF(AND('Mapa final'!#REF!="Alta",'Mapa final'!#REF!="Moderado"),CONCATENATE("R10C",'Mapa final'!#REF!),"")</f>
        <v>#REF!</v>
      </c>
      <c r="W25" s="97" t="e">
        <f>IF(AND('Mapa final'!#REF!="Alta",'Mapa final'!#REF!="Moderado"),CONCATENATE("R10C",'Mapa final'!#REF!),"")</f>
        <v>#REF!</v>
      </c>
      <c r="X25" s="97" t="e">
        <f>IF(AND('Mapa final'!#REF!="Alta",'Mapa final'!#REF!="Moderado"),CONCATENATE("R10C",'Mapa final'!#REF!),"")</f>
        <v>#REF!</v>
      </c>
      <c r="Y25" s="97" t="e">
        <f>IF(AND('Mapa final'!#REF!="Alta",'Mapa final'!#REF!="Moderado"),CONCATENATE("R10C",'Mapa final'!#REF!),"")</f>
        <v>#REF!</v>
      </c>
      <c r="Z25" s="97" t="e">
        <f>IF(AND('Mapa final'!#REF!="Alta",'Mapa final'!#REF!="Moderado"),CONCATENATE("R10C",'Mapa final'!#REF!),"")</f>
        <v>#REF!</v>
      </c>
      <c r="AA25" s="97" t="e">
        <f>IF(AND('Mapa final'!#REF!="Alta",'Mapa final'!#REF!="Moderado"),CONCATENATE("R10C",'Mapa final'!#REF!),"")</f>
        <v>#REF!</v>
      </c>
      <c r="AB25" s="97" t="e">
        <f>IF(AND('Mapa final'!#REF!="Alta",'Mapa final'!#REF!="Mayor"),CONCATENATE("R10C",'Mapa final'!#REF!),"")</f>
        <v>#REF!</v>
      </c>
      <c r="AC25" s="97" t="e">
        <f>IF(AND('Mapa final'!#REF!="Alta",'Mapa final'!#REF!="Mayor"),CONCATENATE("R10C",'Mapa final'!#REF!),"")</f>
        <v>#REF!</v>
      </c>
      <c r="AD25" s="97" t="e">
        <f>IF(AND('Mapa final'!#REF!="Alta",'Mapa final'!#REF!="Mayor"),CONCATENATE("R10C",'Mapa final'!#REF!),"")</f>
        <v>#REF!</v>
      </c>
      <c r="AE25" s="97" t="e">
        <f>IF(AND('Mapa final'!#REF!="Alta",'Mapa final'!#REF!="Mayor"),CONCATENATE("R10C",'Mapa final'!#REF!),"")</f>
        <v>#REF!</v>
      </c>
      <c r="AF25" s="97" t="e">
        <f>IF(AND('Mapa final'!#REF!="Alta",'Mapa final'!#REF!="Mayor"),CONCATENATE("R10C",'Mapa final'!#REF!),"")</f>
        <v>#REF!</v>
      </c>
      <c r="AG25" s="97" t="e">
        <f>IF(AND('Mapa final'!#REF!="Alta",'Mapa final'!#REF!="Mayor"),CONCATENATE("R10C",'Mapa final'!#REF!),"")</f>
        <v>#REF!</v>
      </c>
      <c r="AH25" s="98" t="e">
        <f>IF(AND('Mapa final'!#REF!="Alta",'Mapa final'!#REF!="Catastrófico"),CONCATENATE("R10C",'Mapa final'!#REF!),"")</f>
        <v>#REF!</v>
      </c>
      <c r="AI25" s="98" t="e">
        <f>IF(AND('Mapa final'!#REF!="Alta",'Mapa final'!#REF!="Catastrófico"),CONCATENATE("R10C",'Mapa final'!#REF!),"")</f>
        <v>#REF!</v>
      </c>
      <c r="AJ25" s="98" t="e">
        <f>IF(AND('Mapa final'!#REF!="Alta",'Mapa final'!#REF!="Catastrófico"),CONCATENATE("R10C",'Mapa final'!#REF!),"")</f>
        <v>#REF!</v>
      </c>
      <c r="AK25" s="98" t="e">
        <f>IF(AND('Mapa final'!#REF!="Alta",'Mapa final'!#REF!="Catastrófico"),CONCATENATE("R10C",'Mapa final'!#REF!),"")</f>
        <v>#REF!</v>
      </c>
      <c r="AL25" s="98" t="e">
        <f>IF(AND('Mapa final'!#REF!="Alta",'Mapa final'!#REF!="Catastrófico"),CONCATENATE("R10C",'Mapa final'!#REF!),"")</f>
        <v>#REF!</v>
      </c>
      <c r="AM25" s="98" t="e">
        <f>IF(AND('Mapa final'!#REF!="Alta",'Mapa final'!#REF!="Catastrófico"),CONCATENATE("R10C",'Mapa final'!#REF!),"")</f>
        <v>#REF!</v>
      </c>
      <c r="AN25" s="1"/>
      <c r="AO25" s="302"/>
      <c r="AP25" s="303"/>
      <c r="AQ25" s="303"/>
      <c r="AR25" s="303"/>
      <c r="AS25" s="303"/>
      <c r="AT25" s="304"/>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1:76" ht="15" customHeight="1">
      <c r="A26" s="1"/>
      <c r="B26" s="277"/>
      <c r="C26" s="198"/>
      <c r="D26" s="199"/>
      <c r="E26" s="319" t="s">
        <v>164</v>
      </c>
      <c r="F26" s="282"/>
      <c r="G26" s="282"/>
      <c r="H26" s="282"/>
      <c r="I26" s="291"/>
      <c r="J26" s="99" t="str">
        <f>IF(AND('Mapa final'!$AD$25="Media",'Mapa final'!$AF$25="Leve"),CONCATENATE("R1C",'Mapa final'!$T$25),"")</f>
        <v/>
      </c>
      <c r="K26" s="99" t="str">
        <f>IF(AND('Mapa final'!$AD$26="Media",'Mapa final'!$AF$26="Leve"),CONCATENATE("R1C",'Mapa final'!$T$26),"")</f>
        <v/>
      </c>
      <c r="L26" s="99" t="str">
        <f>IF(AND('Mapa final'!$AD$27="Media",'Mapa final'!$AF$27="Leve"),CONCATENATE("R1C",'Mapa final'!$T$27),"")</f>
        <v/>
      </c>
      <c r="M26" s="99" t="str">
        <f ca="1">IF(AND('Mapa final'!$AD$28="Media",'Mapa final'!$AF$28="Leve"),CONCATENATE("R1C",'Mapa final'!$T$28),"")</f>
        <v/>
      </c>
      <c r="N26" s="99" t="str">
        <f ca="1">IF(AND('Mapa final'!$AD$29="Media",'Mapa final'!$AF$29="Leve"),CONCATENATE("R1C",'Mapa final'!$T$29),"")</f>
        <v/>
      </c>
      <c r="O26" s="99" t="str">
        <f ca="1">IF(AND('Mapa final'!$AD$30="Media",'Mapa final'!$AF$30="Leve"),CONCATENATE("R1C",'Mapa final'!$T$30),"")</f>
        <v/>
      </c>
      <c r="P26" s="99" t="str">
        <f>IF(AND('Mapa final'!$AD$25="Media",'Mapa final'!$AF$25="Menor"),CONCATENATE("R1C",'Mapa final'!$T$25),"")</f>
        <v/>
      </c>
      <c r="Q26" s="99" t="str">
        <f>IF(AND('Mapa final'!$AD$26="Media",'Mapa final'!$AF$26="Menor"),CONCATENATE("R1C",'Mapa final'!$T$26),"")</f>
        <v/>
      </c>
      <c r="R26" s="99" t="str">
        <f>IF(AND('Mapa final'!$AD$27="Media",'Mapa final'!$AF$27="Menor"),CONCATENATE("R1C",'Mapa final'!$T$27),"")</f>
        <v/>
      </c>
      <c r="S26" s="99" t="str">
        <f ca="1">IF(AND('Mapa final'!$AD$28="Media",'Mapa final'!$AF$28="Menor"),CONCATENATE("R1C",'Mapa final'!$T$28),"")</f>
        <v/>
      </c>
      <c r="T26" s="99" t="str">
        <f ca="1">IF(AND('Mapa final'!$AD$29="Media",'Mapa final'!$AF$29="Menor"),CONCATENATE("R1C",'Mapa final'!$T$29),"")</f>
        <v/>
      </c>
      <c r="U26" s="99" t="str">
        <f ca="1">IF(AND('Mapa final'!$AD$30="Media",'Mapa final'!$AF$30="Menor"),CONCATENATE("R1C",'Mapa final'!$T$30),"")</f>
        <v/>
      </c>
      <c r="V26" s="99" t="str">
        <f>IF(AND('Mapa final'!$AD$25="Media",'Mapa final'!$AF$25="Moderado"),CONCATENATE("R1C",'Mapa final'!$T$25),"")</f>
        <v/>
      </c>
      <c r="W26" s="99" t="str">
        <f>IF(AND('Mapa final'!$AD$26="Media",'Mapa final'!$AF$26="Moderado"),CONCATENATE("R1C",'Mapa final'!$T$26),"")</f>
        <v/>
      </c>
      <c r="X26" s="99" t="str">
        <f>IF(AND('Mapa final'!$AD$27="Media",'Mapa final'!$AF$27="Moderado"),CONCATENATE("R1C",'Mapa final'!$T$27),"")</f>
        <v/>
      </c>
      <c r="Y26" s="99" t="str">
        <f ca="1">IF(AND('Mapa final'!$AD$28="Media",'Mapa final'!$AF$28="Moderado"),CONCATENATE("R1C",'Mapa final'!$T$28),"")</f>
        <v/>
      </c>
      <c r="Z26" s="99" t="str">
        <f ca="1">IF(AND('Mapa final'!$AD$29="Media",'Mapa final'!$AF$29="Moderado"),CONCATENATE("R1C",'Mapa final'!$T$29),"")</f>
        <v/>
      </c>
      <c r="AA26" s="99" t="str">
        <f ca="1">IF(AND('Mapa final'!$AD$30="Media",'Mapa final'!$AF$30="Moderado"),CONCATENATE("R1C",'Mapa final'!$T$30),"")</f>
        <v/>
      </c>
      <c r="AB26" s="97" t="str">
        <f>IF(AND('Mapa final'!$AD$25="Media",'Mapa final'!$AF$25="Mayor"),CONCATENATE("R1C",'Mapa final'!$T$25),"")</f>
        <v/>
      </c>
      <c r="AC26" s="97" t="str">
        <f>IF(AND('Mapa final'!$AD$26="Media",'Mapa final'!$AF$26="Mayor"),CONCATENATE("R1C",'Mapa final'!$T$26),"")</f>
        <v/>
      </c>
      <c r="AD26" s="97" t="str">
        <f>IF(AND('Mapa final'!$AD$27="Media",'Mapa final'!$AF$27="Mayor"),CONCATENATE("R1C",'Mapa final'!$T$27),"")</f>
        <v/>
      </c>
      <c r="AE26" s="97" t="str">
        <f ca="1">IF(AND('Mapa final'!$AD$28="Media",'Mapa final'!$AF$28="Mayor"),CONCATENATE("R1C",'Mapa final'!$T$28),"")</f>
        <v/>
      </c>
      <c r="AF26" s="97" t="str">
        <f ca="1">IF(AND('Mapa final'!$AD$29="Media",'Mapa final'!$AF$29="Mayor"),CONCATENATE("R1C",'Mapa final'!$T$29),"")</f>
        <v/>
      </c>
      <c r="AG26" s="97" t="str">
        <f ca="1">IF(AND('Mapa final'!$AD$30="Media",'Mapa final'!$AF$30="Mayor"),CONCATENATE("R1C",'Mapa final'!$T$30),"")</f>
        <v/>
      </c>
      <c r="AH26" s="98" t="str">
        <f>IF(AND('Mapa final'!$AD$25="Media",'Mapa final'!$AF$25="Catastrófico"),CONCATENATE("R1C",'Mapa final'!$T$25),"")</f>
        <v/>
      </c>
      <c r="AI26" s="98" t="str">
        <f>IF(AND('Mapa final'!$AD$26="Media",'Mapa final'!$AF$26="Catastrófico"),CONCATENATE("R1C",'Mapa final'!$T$26),"")</f>
        <v/>
      </c>
      <c r="AJ26" s="98" t="str">
        <f>IF(AND('Mapa final'!$AD$27="Media",'Mapa final'!$AF$27="Catastrófico"),CONCATENATE("R1C",'Mapa final'!$T$27),"")</f>
        <v/>
      </c>
      <c r="AK26" s="98" t="str">
        <f ca="1">IF(AND('Mapa final'!$AD$28="Media",'Mapa final'!$AF$28="Catastrófico"),CONCATENATE("R1C",'Mapa final'!$T$28),"")</f>
        <v/>
      </c>
      <c r="AL26" s="98" t="str">
        <f ca="1">IF(AND('Mapa final'!$AD$29="Media",'Mapa final'!$AF$29="Catastrófico"),CONCATENATE("R1C",'Mapa final'!$T$29),"")</f>
        <v/>
      </c>
      <c r="AM26" s="98" t="str">
        <f ca="1">IF(AND('Mapa final'!$AD$30="Media",'Mapa final'!$AF$30="Catastrófico"),CONCATENATE("R1C",'Mapa final'!$T$30),"")</f>
        <v/>
      </c>
      <c r="AN26" s="1"/>
      <c r="AO26" s="316" t="s">
        <v>165</v>
      </c>
      <c r="AP26" s="298"/>
      <c r="AQ26" s="298"/>
      <c r="AR26" s="298"/>
      <c r="AS26" s="298"/>
      <c r="AT26" s="299"/>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1:76" ht="15" customHeight="1">
      <c r="A27" s="1"/>
      <c r="B27" s="277"/>
      <c r="C27" s="198"/>
      <c r="D27" s="199"/>
      <c r="E27" s="210"/>
      <c r="F27" s="198"/>
      <c r="G27" s="198"/>
      <c r="H27" s="198"/>
      <c r="I27" s="199"/>
      <c r="J27" s="99" t="e">
        <f>IF(AND('Mapa final'!#REF!="Media",'Mapa final'!#REF!="Leve"),CONCATENATE("R2C",'Mapa final'!#REF!),"")</f>
        <v>#REF!</v>
      </c>
      <c r="K27" s="99" t="e">
        <f>IF(AND('Mapa final'!#REF!="Media",'Mapa final'!#REF!="Leve"),CONCATENATE("R2C",'Mapa final'!#REF!),"")</f>
        <v>#REF!</v>
      </c>
      <c r="L27" s="99" t="e">
        <f>IF(AND('Mapa final'!#REF!="Media",'Mapa final'!#REF!="Leve"),CONCATENATE("R2C",'Mapa final'!#REF!),"")</f>
        <v>#REF!</v>
      </c>
      <c r="M27" s="99" t="e">
        <f>IF(AND('Mapa final'!#REF!="Media",'Mapa final'!#REF!="Leve"),CONCATENATE("R2C",'Mapa final'!#REF!),"")</f>
        <v>#REF!</v>
      </c>
      <c r="N27" s="99" t="e">
        <f>IF(AND('Mapa final'!#REF!="Media",'Mapa final'!#REF!="Leve"),CONCATENATE("R2C",'Mapa final'!#REF!),"")</f>
        <v>#REF!</v>
      </c>
      <c r="O27" s="99" t="e">
        <f>IF(AND('Mapa final'!#REF!="Media",'Mapa final'!#REF!="Leve"),CONCATENATE("R2C",'Mapa final'!#REF!),"")</f>
        <v>#REF!</v>
      </c>
      <c r="P27" s="99" t="e">
        <f>IF(AND('Mapa final'!#REF!="Media",'Mapa final'!#REF!="Menor"),CONCATENATE("R2C",'Mapa final'!#REF!),"")</f>
        <v>#REF!</v>
      </c>
      <c r="Q27" s="99" t="e">
        <f>IF(AND('Mapa final'!#REF!="Media",'Mapa final'!#REF!="Menor"),CONCATENATE("R2C",'Mapa final'!#REF!),"")</f>
        <v>#REF!</v>
      </c>
      <c r="R27" s="99" t="e">
        <f>IF(AND('Mapa final'!#REF!="Media",'Mapa final'!#REF!="Menor"),CONCATENATE("R2C",'Mapa final'!#REF!),"")</f>
        <v>#REF!</v>
      </c>
      <c r="S27" s="99" t="e">
        <f>IF(AND('Mapa final'!#REF!="Media",'Mapa final'!#REF!="Menor"),CONCATENATE("R2C",'Mapa final'!#REF!),"")</f>
        <v>#REF!</v>
      </c>
      <c r="T27" s="99" t="e">
        <f>IF(AND('Mapa final'!#REF!="Media",'Mapa final'!#REF!="Menor"),CONCATENATE("R2C",'Mapa final'!#REF!),"")</f>
        <v>#REF!</v>
      </c>
      <c r="U27" s="99" t="e">
        <f>IF(AND('Mapa final'!#REF!="Media",'Mapa final'!#REF!="Menor"),CONCATENATE("R2C",'Mapa final'!#REF!),"")</f>
        <v>#REF!</v>
      </c>
      <c r="V27" s="99" t="e">
        <f>IF(AND('Mapa final'!#REF!="Media",'Mapa final'!#REF!="Moderado"),CONCATENATE("R2C",'Mapa final'!#REF!),"")</f>
        <v>#REF!</v>
      </c>
      <c r="W27" s="99" t="e">
        <f>IF(AND('Mapa final'!#REF!="Media",'Mapa final'!#REF!="Moderado"),CONCATENATE("R2C",'Mapa final'!#REF!),"")</f>
        <v>#REF!</v>
      </c>
      <c r="X27" s="99" t="e">
        <f>IF(AND('Mapa final'!#REF!="Media",'Mapa final'!#REF!="Moderado"),CONCATENATE("R2C",'Mapa final'!#REF!),"")</f>
        <v>#REF!</v>
      </c>
      <c r="Y27" s="99" t="e">
        <f>IF(AND('Mapa final'!#REF!="Media",'Mapa final'!#REF!="Moderado"),CONCATENATE("R2C",'Mapa final'!#REF!),"")</f>
        <v>#REF!</v>
      </c>
      <c r="Z27" s="99" t="e">
        <f>IF(AND('Mapa final'!#REF!="Media",'Mapa final'!#REF!="Moderado"),CONCATENATE("R2C",'Mapa final'!#REF!),"")</f>
        <v>#REF!</v>
      </c>
      <c r="AA27" s="99" t="e">
        <f>IF(AND('Mapa final'!#REF!="Media",'Mapa final'!#REF!="Moderado"),CONCATENATE("R2C",'Mapa final'!#REF!),"")</f>
        <v>#REF!</v>
      </c>
      <c r="AB27" s="97" t="e">
        <f>IF(AND('Mapa final'!#REF!="Media",'Mapa final'!#REF!="Mayor"),CONCATENATE("R2C",'Mapa final'!#REF!),"")</f>
        <v>#REF!</v>
      </c>
      <c r="AC27" s="97" t="e">
        <f>IF(AND('Mapa final'!#REF!="Media",'Mapa final'!#REF!="Mayor"),CONCATENATE("R2C",'Mapa final'!#REF!),"")</f>
        <v>#REF!</v>
      </c>
      <c r="AD27" s="97" t="e">
        <f>IF(AND('Mapa final'!#REF!="Media",'Mapa final'!#REF!="Mayor"),CONCATENATE("R2C",'Mapa final'!#REF!),"")</f>
        <v>#REF!</v>
      </c>
      <c r="AE27" s="97" t="e">
        <f>IF(AND('Mapa final'!#REF!="Media",'Mapa final'!#REF!="Mayor"),CONCATENATE("R2C",'Mapa final'!#REF!),"")</f>
        <v>#REF!</v>
      </c>
      <c r="AF27" s="97" t="e">
        <f>IF(AND('Mapa final'!#REF!="Media",'Mapa final'!#REF!="Mayor"),CONCATENATE("R2C",'Mapa final'!#REF!),"")</f>
        <v>#REF!</v>
      </c>
      <c r="AG27" s="97" t="e">
        <f>IF(AND('Mapa final'!#REF!="Media",'Mapa final'!#REF!="Mayor"),CONCATENATE("R2C",'Mapa final'!#REF!),"")</f>
        <v>#REF!</v>
      </c>
      <c r="AH27" s="98" t="e">
        <f>IF(AND('Mapa final'!#REF!="Media",'Mapa final'!#REF!="Catastrófico"),CONCATENATE("R2C",'Mapa final'!#REF!),"")</f>
        <v>#REF!</v>
      </c>
      <c r="AI27" s="98" t="e">
        <f>IF(AND('Mapa final'!#REF!="Media",'Mapa final'!#REF!="Catastrófico"),CONCATENATE("R2C",'Mapa final'!#REF!),"")</f>
        <v>#REF!</v>
      </c>
      <c r="AJ27" s="98" t="e">
        <f>IF(AND('Mapa final'!#REF!="Media",'Mapa final'!#REF!="Catastrófico"),CONCATENATE("R2C",'Mapa final'!#REF!),"")</f>
        <v>#REF!</v>
      </c>
      <c r="AK27" s="98" t="e">
        <f>IF(AND('Mapa final'!#REF!="Media",'Mapa final'!#REF!="Catastrófico"),CONCATENATE("R2C",'Mapa final'!#REF!),"")</f>
        <v>#REF!</v>
      </c>
      <c r="AL27" s="98" t="e">
        <f>IF(AND('Mapa final'!#REF!="Media",'Mapa final'!#REF!="Catastrófico"),CONCATENATE("R2C",'Mapa final'!#REF!),"")</f>
        <v>#REF!</v>
      </c>
      <c r="AM27" s="98" t="e">
        <f>IF(AND('Mapa final'!#REF!="Media",'Mapa final'!#REF!="Catastrófico"),CONCATENATE("R2C",'Mapa final'!#REF!),"")</f>
        <v>#REF!</v>
      </c>
      <c r="AN27" s="1"/>
      <c r="AO27" s="300"/>
      <c r="AP27" s="198"/>
      <c r="AQ27" s="198"/>
      <c r="AR27" s="198"/>
      <c r="AS27" s="198"/>
      <c r="AT27" s="30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spans="1:76" ht="15" customHeight="1">
      <c r="A28" s="1"/>
      <c r="B28" s="277"/>
      <c r="C28" s="198"/>
      <c r="D28" s="199"/>
      <c r="E28" s="210"/>
      <c r="F28" s="198"/>
      <c r="G28" s="198"/>
      <c r="H28" s="198"/>
      <c r="I28" s="199"/>
      <c r="J28" s="99" t="e">
        <f>IF(AND('Mapa final'!#REF!="Media",'Mapa final'!#REF!="Leve"),CONCATENATE("R3C",'Mapa final'!#REF!),"")</f>
        <v>#REF!</v>
      </c>
      <c r="K28" s="99" t="e">
        <f>IF(AND('Mapa final'!#REF!="Media",'Mapa final'!#REF!="Leve"),CONCATENATE("R3C",'Mapa final'!#REF!),"")</f>
        <v>#REF!</v>
      </c>
      <c r="L28" s="99" t="e">
        <f>IF(AND('Mapa final'!#REF!="Media",'Mapa final'!#REF!="Leve"),CONCATENATE("R3C",'Mapa final'!#REF!),"")</f>
        <v>#REF!</v>
      </c>
      <c r="M28" s="99" t="e">
        <f>IF(AND('Mapa final'!#REF!="Media",'Mapa final'!#REF!="Leve"),CONCATENATE("R3C",'Mapa final'!#REF!),"")</f>
        <v>#REF!</v>
      </c>
      <c r="N28" s="99" t="e">
        <f>IF(AND('Mapa final'!#REF!="Media",'Mapa final'!#REF!="Leve"),CONCATENATE("R3C",'Mapa final'!#REF!),"")</f>
        <v>#REF!</v>
      </c>
      <c r="O28" s="99" t="e">
        <f>IF(AND('Mapa final'!#REF!="Media",'Mapa final'!#REF!="Leve"),CONCATENATE("R3C",'Mapa final'!#REF!),"")</f>
        <v>#REF!</v>
      </c>
      <c r="P28" s="99" t="e">
        <f>IF(AND('Mapa final'!#REF!="Media",'Mapa final'!#REF!="Menor"),CONCATENATE("R3C",'Mapa final'!#REF!),"")</f>
        <v>#REF!</v>
      </c>
      <c r="Q28" s="99" t="e">
        <f>IF(AND('Mapa final'!#REF!="Media",'Mapa final'!#REF!="Menor"),CONCATENATE("R3C",'Mapa final'!#REF!),"")</f>
        <v>#REF!</v>
      </c>
      <c r="R28" s="99" t="e">
        <f>IF(AND('Mapa final'!#REF!="Media",'Mapa final'!#REF!="Menor"),CONCATENATE("R3C",'Mapa final'!#REF!),"")</f>
        <v>#REF!</v>
      </c>
      <c r="S28" s="99" t="e">
        <f>IF(AND('Mapa final'!#REF!="Media",'Mapa final'!#REF!="Menor"),CONCATENATE("R3C",'Mapa final'!#REF!),"")</f>
        <v>#REF!</v>
      </c>
      <c r="T28" s="99" t="e">
        <f>IF(AND('Mapa final'!#REF!="Media",'Mapa final'!#REF!="Menor"),CONCATENATE("R3C",'Mapa final'!#REF!),"")</f>
        <v>#REF!</v>
      </c>
      <c r="U28" s="99" t="e">
        <f>IF(AND('Mapa final'!#REF!="Media",'Mapa final'!#REF!="Menor"),CONCATENATE("R3C",'Mapa final'!#REF!),"")</f>
        <v>#REF!</v>
      </c>
      <c r="V28" s="99" t="e">
        <f>IF(AND('Mapa final'!#REF!="Media",'Mapa final'!#REF!="Moderado"),CONCATENATE("R3C",'Mapa final'!#REF!),"")</f>
        <v>#REF!</v>
      </c>
      <c r="W28" s="99" t="e">
        <f>IF(AND('Mapa final'!#REF!="Media",'Mapa final'!#REF!="Moderado"),CONCATENATE("R3C",'Mapa final'!#REF!),"")</f>
        <v>#REF!</v>
      </c>
      <c r="X28" s="99" t="e">
        <f>IF(AND('Mapa final'!#REF!="Media",'Mapa final'!#REF!="Moderado"),CONCATENATE("R3C",'Mapa final'!#REF!),"")</f>
        <v>#REF!</v>
      </c>
      <c r="Y28" s="99" t="e">
        <f>IF(AND('Mapa final'!#REF!="Media",'Mapa final'!#REF!="Moderado"),CONCATENATE("R3C",'Mapa final'!#REF!),"")</f>
        <v>#REF!</v>
      </c>
      <c r="Z28" s="99" t="e">
        <f>IF(AND('Mapa final'!#REF!="Media",'Mapa final'!#REF!="Moderado"),CONCATENATE("R3C",'Mapa final'!#REF!),"")</f>
        <v>#REF!</v>
      </c>
      <c r="AA28" s="99" t="e">
        <f>IF(AND('Mapa final'!#REF!="Media",'Mapa final'!#REF!="Moderado"),CONCATENATE("R3C",'Mapa final'!#REF!),"")</f>
        <v>#REF!</v>
      </c>
      <c r="AB28" s="97" t="e">
        <f>IF(AND('Mapa final'!#REF!="Media",'Mapa final'!#REF!="Mayor"),CONCATENATE("R3C",'Mapa final'!#REF!),"")</f>
        <v>#REF!</v>
      </c>
      <c r="AC28" s="97" t="e">
        <f>IF(AND('Mapa final'!#REF!="Media",'Mapa final'!#REF!="Mayor"),CONCATENATE("R3C",'Mapa final'!#REF!),"")</f>
        <v>#REF!</v>
      </c>
      <c r="AD28" s="97" t="e">
        <f>IF(AND('Mapa final'!#REF!="Media",'Mapa final'!#REF!="Mayor"),CONCATENATE("R3C",'Mapa final'!#REF!),"")</f>
        <v>#REF!</v>
      </c>
      <c r="AE28" s="97" t="e">
        <f>IF(AND('Mapa final'!#REF!="Media",'Mapa final'!#REF!="Mayor"),CONCATENATE("R3C",'Mapa final'!#REF!),"")</f>
        <v>#REF!</v>
      </c>
      <c r="AF28" s="97" t="e">
        <f>IF(AND('Mapa final'!#REF!="Media",'Mapa final'!#REF!="Mayor"),CONCATENATE("R3C",'Mapa final'!#REF!),"")</f>
        <v>#REF!</v>
      </c>
      <c r="AG28" s="97" t="e">
        <f>IF(AND('Mapa final'!#REF!="Media",'Mapa final'!#REF!="Mayor"),CONCATENATE("R3C",'Mapa final'!#REF!),"")</f>
        <v>#REF!</v>
      </c>
      <c r="AH28" s="98" t="e">
        <f>IF(AND('Mapa final'!#REF!="Media",'Mapa final'!#REF!="Catastrófico"),CONCATENATE("R3C",'Mapa final'!#REF!),"")</f>
        <v>#REF!</v>
      </c>
      <c r="AI28" s="98" t="e">
        <f>IF(AND('Mapa final'!#REF!="Media",'Mapa final'!#REF!="Catastrófico"),CONCATENATE("R3C",'Mapa final'!#REF!),"")</f>
        <v>#REF!</v>
      </c>
      <c r="AJ28" s="98" t="e">
        <f>IF(AND('Mapa final'!#REF!="Media",'Mapa final'!#REF!="Catastrófico"),CONCATENATE("R3C",'Mapa final'!#REF!),"")</f>
        <v>#REF!</v>
      </c>
      <c r="AK28" s="98" t="e">
        <f>IF(AND('Mapa final'!#REF!="Media",'Mapa final'!#REF!="Catastrófico"),CONCATENATE("R3C",'Mapa final'!#REF!),"")</f>
        <v>#REF!</v>
      </c>
      <c r="AL28" s="98" t="e">
        <f>IF(AND('Mapa final'!#REF!="Media",'Mapa final'!#REF!="Catastrófico"),CONCATENATE("R3C",'Mapa final'!#REF!),"")</f>
        <v>#REF!</v>
      </c>
      <c r="AM28" s="98" t="e">
        <f>IF(AND('Mapa final'!#REF!="Media",'Mapa final'!#REF!="Catastrófico"),CONCATENATE("R3C",'Mapa final'!#REF!),"")</f>
        <v>#REF!</v>
      </c>
      <c r="AN28" s="1"/>
      <c r="AO28" s="300"/>
      <c r="AP28" s="198"/>
      <c r="AQ28" s="198"/>
      <c r="AR28" s="198"/>
      <c r="AS28" s="198"/>
      <c r="AT28" s="30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spans="1:76" ht="15" customHeight="1">
      <c r="A29" s="1"/>
      <c r="B29" s="277"/>
      <c r="C29" s="198"/>
      <c r="D29" s="199"/>
      <c r="E29" s="210"/>
      <c r="F29" s="198"/>
      <c r="G29" s="198"/>
      <c r="H29" s="198"/>
      <c r="I29" s="199"/>
      <c r="J29" s="99" t="e">
        <f>IF(AND('Mapa final'!#REF!="Media",'Mapa final'!#REF!="Leve"),CONCATENATE("R4C",'Mapa final'!#REF!),"")</f>
        <v>#REF!</v>
      </c>
      <c r="K29" s="99" t="e">
        <f>IF(AND('Mapa final'!#REF!="Media",'Mapa final'!#REF!="Leve"),CONCATENATE("R4C",'Mapa final'!#REF!),"")</f>
        <v>#REF!</v>
      </c>
      <c r="L29" s="99" t="e">
        <f>IF(AND('Mapa final'!#REF!="Media",'Mapa final'!#REF!="Leve"),CONCATENATE("R4C",'Mapa final'!#REF!),"")</f>
        <v>#REF!</v>
      </c>
      <c r="M29" s="99" t="e">
        <f>IF(AND('Mapa final'!#REF!="Media",'Mapa final'!#REF!="Leve"),CONCATENATE("R4C",'Mapa final'!#REF!),"")</f>
        <v>#REF!</v>
      </c>
      <c r="N29" s="99" t="e">
        <f>IF(AND('Mapa final'!#REF!="Media",'Mapa final'!#REF!="Leve"),CONCATENATE("R4C",'Mapa final'!#REF!),"")</f>
        <v>#REF!</v>
      </c>
      <c r="O29" s="99" t="e">
        <f>IF(AND('Mapa final'!#REF!="Media",'Mapa final'!#REF!="Leve"),CONCATENATE("R4C",'Mapa final'!#REF!),"")</f>
        <v>#REF!</v>
      </c>
      <c r="P29" s="99" t="e">
        <f>IF(AND('Mapa final'!#REF!="Media",'Mapa final'!#REF!="Menor"),CONCATENATE("R4C",'Mapa final'!#REF!),"")</f>
        <v>#REF!</v>
      </c>
      <c r="Q29" s="99" t="e">
        <f>IF(AND('Mapa final'!#REF!="Media",'Mapa final'!#REF!="Menor"),CONCATENATE("R4C",'Mapa final'!#REF!),"")</f>
        <v>#REF!</v>
      </c>
      <c r="R29" s="99" t="e">
        <f>IF(AND('Mapa final'!#REF!="Media",'Mapa final'!#REF!="Menor"),CONCATENATE("R4C",'Mapa final'!#REF!),"")</f>
        <v>#REF!</v>
      </c>
      <c r="S29" s="99" t="e">
        <f>IF(AND('Mapa final'!#REF!="Media",'Mapa final'!#REF!="Menor"),CONCATENATE("R4C",'Mapa final'!#REF!),"")</f>
        <v>#REF!</v>
      </c>
      <c r="T29" s="99" t="e">
        <f>IF(AND('Mapa final'!#REF!="Media",'Mapa final'!#REF!="Menor"),CONCATENATE("R4C",'Mapa final'!#REF!),"")</f>
        <v>#REF!</v>
      </c>
      <c r="U29" s="99" t="e">
        <f>IF(AND('Mapa final'!#REF!="Media",'Mapa final'!#REF!="Menor"),CONCATENATE("R4C",'Mapa final'!#REF!),"")</f>
        <v>#REF!</v>
      </c>
      <c r="V29" s="99" t="e">
        <f>IF(AND('Mapa final'!#REF!="Media",'Mapa final'!#REF!="Moderado"),CONCATENATE("R4C",'Mapa final'!#REF!),"")</f>
        <v>#REF!</v>
      </c>
      <c r="W29" s="99" t="e">
        <f>IF(AND('Mapa final'!#REF!="Media",'Mapa final'!#REF!="Moderado"),CONCATENATE("R4C",'Mapa final'!#REF!),"")</f>
        <v>#REF!</v>
      </c>
      <c r="X29" s="99" t="e">
        <f>IF(AND('Mapa final'!#REF!="Media",'Mapa final'!#REF!="Moderado"),CONCATENATE("R4C",'Mapa final'!#REF!),"")</f>
        <v>#REF!</v>
      </c>
      <c r="Y29" s="99" t="e">
        <f>IF(AND('Mapa final'!#REF!="Media",'Mapa final'!#REF!="Moderado"),CONCATENATE("R4C",'Mapa final'!#REF!),"")</f>
        <v>#REF!</v>
      </c>
      <c r="Z29" s="99" t="e">
        <f>IF(AND('Mapa final'!#REF!="Media",'Mapa final'!#REF!="Moderado"),CONCATENATE("R4C",'Mapa final'!#REF!),"")</f>
        <v>#REF!</v>
      </c>
      <c r="AA29" s="99" t="e">
        <f>IF(AND('Mapa final'!#REF!="Media",'Mapa final'!#REF!="Moderado"),CONCATENATE("R4C",'Mapa final'!#REF!),"")</f>
        <v>#REF!</v>
      </c>
      <c r="AB29" s="97" t="e">
        <f>IF(AND('Mapa final'!#REF!="Media",'Mapa final'!#REF!="Mayor"),CONCATENATE("R4C",'Mapa final'!#REF!),"")</f>
        <v>#REF!</v>
      </c>
      <c r="AC29" s="97" t="e">
        <f>IF(AND('Mapa final'!#REF!="Media",'Mapa final'!#REF!="Mayor"),CONCATENATE("R4C",'Mapa final'!#REF!),"")</f>
        <v>#REF!</v>
      </c>
      <c r="AD29" s="97" t="e">
        <f>IF(AND('Mapa final'!#REF!="Media",'Mapa final'!#REF!="Mayor"),CONCATENATE("R4C",'Mapa final'!#REF!),"")</f>
        <v>#REF!</v>
      </c>
      <c r="AE29" s="97" t="e">
        <f>IF(AND('Mapa final'!#REF!="Media",'Mapa final'!#REF!="Mayor"),CONCATENATE("R4C",'Mapa final'!#REF!),"")</f>
        <v>#REF!</v>
      </c>
      <c r="AF29" s="97" t="e">
        <f>IF(AND('Mapa final'!#REF!="Media",'Mapa final'!#REF!="Mayor"),CONCATENATE("R4C",'Mapa final'!#REF!),"")</f>
        <v>#REF!</v>
      </c>
      <c r="AG29" s="97" t="e">
        <f>IF(AND('Mapa final'!#REF!="Media",'Mapa final'!#REF!="Mayor"),CONCATENATE("R4C",'Mapa final'!#REF!),"")</f>
        <v>#REF!</v>
      </c>
      <c r="AH29" s="98" t="e">
        <f>IF(AND('Mapa final'!#REF!="Media",'Mapa final'!#REF!="Catastrófico"),CONCATENATE("R4C",'Mapa final'!#REF!),"")</f>
        <v>#REF!</v>
      </c>
      <c r="AI29" s="98" t="e">
        <f>IF(AND('Mapa final'!#REF!="Media",'Mapa final'!#REF!="Catastrófico"),CONCATENATE("R4C",'Mapa final'!#REF!),"")</f>
        <v>#REF!</v>
      </c>
      <c r="AJ29" s="98" t="e">
        <f>IF(AND('Mapa final'!#REF!="Media",'Mapa final'!#REF!="Catastrófico"),CONCATENATE("R4C",'Mapa final'!#REF!),"")</f>
        <v>#REF!</v>
      </c>
      <c r="AK29" s="98" t="e">
        <f>IF(AND('Mapa final'!#REF!="Media",'Mapa final'!#REF!="Catastrófico"),CONCATENATE("R4C",'Mapa final'!#REF!),"")</f>
        <v>#REF!</v>
      </c>
      <c r="AL29" s="98" t="e">
        <f>IF(AND('Mapa final'!#REF!="Media",'Mapa final'!#REF!="Catastrófico"),CONCATENATE("R4C",'Mapa final'!#REF!),"")</f>
        <v>#REF!</v>
      </c>
      <c r="AM29" s="98" t="e">
        <f>IF(AND('Mapa final'!#REF!="Media",'Mapa final'!#REF!="Catastrófico"),CONCATENATE("R4C",'Mapa final'!#REF!),"")</f>
        <v>#REF!</v>
      </c>
      <c r="AN29" s="1"/>
      <c r="AO29" s="300"/>
      <c r="AP29" s="198"/>
      <c r="AQ29" s="198"/>
      <c r="AR29" s="198"/>
      <c r="AS29" s="198"/>
      <c r="AT29" s="30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customHeight="1">
      <c r="A30" s="1"/>
      <c r="B30" s="277"/>
      <c r="C30" s="198"/>
      <c r="D30" s="199"/>
      <c r="E30" s="210"/>
      <c r="F30" s="198"/>
      <c r="G30" s="198"/>
      <c r="H30" s="198"/>
      <c r="I30" s="199"/>
      <c r="J30" s="99" t="e">
        <f>IF(AND('Mapa final'!#REF!="Media",'Mapa final'!#REF!="Leve"),CONCATENATE("R5C",'Mapa final'!#REF!),"")</f>
        <v>#REF!</v>
      </c>
      <c r="K30" s="99" t="e">
        <f>IF(AND('Mapa final'!#REF!="Media",'Mapa final'!#REF!="Leve"),CONCATENATE("R5C",'Mapa final'!#REF!),"")</f>
        <v>#REF!</v>
      </c>
      <c r="L30" s="99" t="e">
        <f>IF(AND('Mapa final'!#REF!="Media",'Mapa final'!#REF!="Leve"),CONCATENATE("R5C",'Mapa final'!#REF!),"")</f>
        <v>#REF!</v>
      </c>
      <c r="M30" s="99" t="e">
        <f>IF(AND('Mapa final'!#REF!="Media",'Mapa final'!#REF!="Leve"),CONCATENATE("R5C",'Mapa final'!#REF!),"")</f>
        <v>#REF!</v>
      </c>
      <c r="N30" s="99" t="e">
        <f>IF(AND('Mapa final'!#REF!="Media",'Mapa final'!#REF!="Leve"),CONCATENATE("R5C",'Mapa final'!#REF!),"")</f>
        <v>#REF!</v>
      </c>
      <c r="O30" s="99" t="e">
        <f>IF(AND('Mapa final'!#REF!="Media",'Mapa final'!#REF!="Leve"),CONCATENATE("R5C",'Mapa final'!#REF!),"")</f>
        <v>#REF!</v>
      </c>
      <c r="P30" s="99" t="e">
        <f>IF(AND('Mapa final'!#REF!="Media",'Mapa final'!#REF!="Menor"),CONCATENATE("R5C",'Mapa final'!#REF!),"")</f>
        <v>#REF!</v>
      </c>
      <c r="Q30" s="99" t="e">
        <f>IF(AND('Mapa final'!#REF!="Media",'Mapa final'!#REF!="Menor"),CONCATENATE("R5C",'Mapa final'!#REF!),"")</f>
        <v>#REF!</v>
      </c>
      <c r="R30" s="99" t="e">
        <f>IF(AND('Mapa final'!#REF!="Media",'Mapa final'!#REF!="Menor"),CONCATENATE("R5C",'Mapa final'!#REF!),"")</f>
        <v>#REF!</v>
      </c>
      <c r="S30" s="99" t="e">
        <f>IF(AND('Mapa final'!#REF!="Media",'Mapa final'!#REF!="Menor"),CONCATENATE("R5C",'Mapa final'!#REF!),"")</f>
        <v>#REF!</v>
      </c>
      <c r="T30" s="99" t="e">
        <f>IF(AND('Mapa final'!#REF!="Media",'Mapa final'!#REF!="Menor"),CONCATENATE("R5C",'Mapa final'!#REF!),"")</f>
        <v>#REF!</v>
      </c>
      <c r="U30" s="99" t="e">
        <f>IF(AND('Mapa final'!#REF!="Media",'Mapa final'!#REF!="Menor"),CONCATENATE("R5C",'Mapa final'!#REF!),"")</f>
        <v>#REF!</v>
      </c>
      <c r="V30" s="99" t="e">
        <f>IF(AND('Mapa final'!#REF!="Media",'Mapa final'!#REF!="Moderado"),CONCATENATE("R5C",'Mapa final'!#REF!),"")</f>
        <v>#REF!</v>
      </c>
      <c r="W30" s="99" t="e">
        <f>IF(AND('Mapa final'!#REF!="Media",'Mapa final'!#REF!="Moderado"),CONCATENATE("R5C",'Mapa final'!#REF!),"")</f>
        <v>#REF!</v>
      </c>
      <c r="X30" s="99" t="e">
        <f>IF(AND('Mapa final'!#REF!="Media",'Mapa final'!#REF!="Moderado"),CONCATENATE("R5C",'Mapa final'!#REF!),"")</f>
        <v>#REF!</v>
      </c>
      <c r="Y30" s="99" t="e">
        <f>IF(AND('Mapa final'!#REF!="Media",'Mapa final'!#REF!="Moderado"),CONCATENATE("R5C",'Mapa final'!#REF!),"")</f>
        <v>#REF!</v>
      </c>
      <c r="Z30" s="99" t="e">
        <f>IF(AND('Mapa final'!#REF!="Media",'Mapa final'!#REF!="Moderado"),CONCATENATE("R5C",'Mapa final'!#REF!),"")</f>
        <v>#REF!</v>
      </c>
      <c r="AA30" s="99" t="e">
        <f>IF(AND('Mapa final'!#REF!="Media",'Mapa final'!#REF!="Moderado"),CONCATENATE("R5C",'Mapa final'!#REF!),"")</f>
        <v>#REF!</v>
      </c>
      <c r="AB30" s="97" t="e">
        <f>IF(AND('Mapa final'!#REF!="Media",'Mapa final'!#REF!="Mayor"),CONCATENATE("R5C",'Mapa final'!#REF!),"")</f>
        <v>#REF!</v>
      </c>
      <c r="AC30" s="97" t="e">
        <f>IF(AND('Mapa final'!#REF!="Media",'Mapa final'!#REF!="Mayor"),CONCATENATE("R5C",'Mapa final'!#REF!),"")</f>
        <v>#REF!</v>
      </c>
      <c r="AD30" s="97" t="e">
        <f>IF(AND('Mapa final'!#REF!="Media",'Mapa final'!#REF!="Mayor"),CONCATENATE("R5C",'Mapa final'!#REF!),"")</f>
        <v>#REF!</v>
      </c>
      <c r="AE30" s="97" t="e">
        <f>IF(AND('Mapa final'!#REF!="Media",'Mapa final'!#REF!="Mayor"),CONCATENATE("R5C",'Mapa final'!#REF!),"")</f>
        <v>#REF!</v>
      </c>
      <c r="AF30" s="97" t="e">
        <f>IF(AND('Mapa final'!#REF!="Media",'Mapa final'!#REF!="Mayor"),CONCATENATE("R5C",'Mapa final'!#REF!),"")</f>
        <v>#REF!</v>
      </c>
      <c r="AG30" s="97" t="e">
        <f>IF(AND('Mapa final'!#REF!="Media",'Mapa final'!#REF!="Mayor"),CONCATENATE("R5C",'Mapa final'!#REF!),"")</f>
        <v>#REF!</v>
      </c>
      <c r="AH30" s="98" t="e">
        <f>IF(AND('Mapa final'!#REF!="Media",'Mapa final'!#REF!="Catastrófico"),CONCATENATE("R5C",'Mapa final'!#REF!),"")</f>
        <v>#REF!</v>
      </c>
      <c r="AI30" s="98" t="e">
        <f>IF(AND('Mapa final'!#REF!="Media",'Mapa final'!#REF!="Catastrófico"),CONCATENATE("R5C",'Mapa final'!#REF!),"")</f>
        <v>#REF!</v>
      </c>
      <c r="AJ30" s="98" t="e">
        <f>IF(AND('Mapa final'!#REF!="Media",'Mapa final'!#REF!="Catastrófico"),CONCATENATE("R5C",'Mapa final'!#REF!),"")</f>
        <v>#REF!</v>
      </c>
      <c r="AK30" s="98" t="e">
        <f>IF(AND('Mapa final'!#REF!="Media",'Mapa final'!#REF!="Catastrófico"),CONCATENATE("R5C",'Mapa final'!#REF!),"")</f>
        <v>#REF!</v>
      </c>
      <c r="AL30" s="98" t="e">
        <f>IF(AND('Mapa final'!#REF!="Media",'Mapa final'!#REF!="Catastrófico"),CONCATENATE("R5C",'Mapa final'!#REF!),"")</f>
        <v>#REF!</v>
      </c>
      <c r="AM30" s="98" t="e">
        <f>IF(AND('Mapa final'!#REF!="Media",'Mapa final'!#REF!="Catastrófico"),CONCATENATE("R5C",'Mapa final'!#REF!),"")</f>
        <v>#REF!</v>
      </c>
      <c r="AN30" s="1"/>
      <c r="AO30" s="300"/>
      <c r="AP30" s="198"/>
      <c r="AQ30" s="198"/>
      <c r="AR30" s="198"/>
      <c r="AS30" s="198"/>
      <c r="AT30" s="30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spans="1:76" ht="15" customHeight="1">
      <c r="A31" s="1"/>
      <c r="B31" s="277"/>
      <c r="C31" s="198"/>
      <c r="D31" s="199"/>
      <c r="E31" s="210"/>
      <c r="F31" s="198"/>
      <c r="G31" s="198"/>
      <c r="H31" s="198"/>
      <c r="I31" s="199"/>
      <c r="J31" s="99" t="e">
        <f>IF(AND('Mapa final'!#REF!="Media",'Mapa final'!#REF!="Leve"),CONCATENATE("R6C",'Mapa final'!#REF!),"")</f>
        <v>#REF!</v>
      </c>
      <c r="K31" s="99" t="e">
        <f>IF(AND('Mapa final'!#REF!="Media",'Mapa final'!#REF!="Leve"),CONCATENATE("R6C",'Mapa final'!#REF!),"")</f>
        <v>#REF!</v>
      </c>
      <c r="L31" s="99" t="e">
        <f>IF(AND('Mapa final'!#REF!="Media",'Mapa final'!#REF!="Leve"),CONCATENATE("R6C",'Mapa final'!#REF!),"")</f>
        <v>#REF!</v>
      </c>
      <c r="M31" s="99" t="e">
        <f>IF(AND('Mapa final'!#REF!="Media",'Mapa final'!#REF!="Leve"),CONCATENATE("R6C",'Mapa final'!#REF!),"")</f>
        <v>#REF!</v>
      </c>
      <c r="N31" s="99" t="e">
        <f>IF(AND('Mapa final'!#REF!="Media",'Mapa final'!#REF!="Leve"),CONCATENATE("R6C",'Mapa final'!#REF!),"")</f>
        <v>#REF!</v>
      </c>
      <c r="O31" s="99" t="e">
        <f>IF(AND('Mapa final'!#REF!="Media",'Mapa final'!#REF!="Leve"),CONCATENATE("R6C",'Mapa final'!#REF!),"")</f>
        <v>#REF!</v>
      </c>
      <c r="P31" s="99" t="e">
        <f>IF(AND('Mapa final'!#REF!="Media",'Mapa final'!#REF!="Menor"),CONCATENATE("R6C",'Mapa final'!#REF!),"")</f>
        <v>#REF!</v>
      </c>
      <c r="Q31" s="99" t="e">
        <f>IF(AND('Mapa final'!#REF!="Media",'Mapa final'!#REF!="Menor"),CONCATENATE("R6C",'Mapa final'!#REF!),"")</f>
        <v>#REF!</v>
      </c>
      <c r="R31" s="99" t="e">
        <f>IF(AND('Mapa final'!#REF!="Media",'Mapa final'!#REF!="Menor"),CONCATENATE("R6C",'Mapa final'!#REF!),"")</f>
        <v>#REF!</v>
      </c>
      <c r="S31" s="99" t="e">
        <f>IF(AND('Mapa final'!#REF!="Media",'Mapa final'!#REF!="Menor"),CONCATENATE("R6C",'Mapa final'!#REF!),"")</f>
        <v>#REF!</v>
      </c>
      <c r="T31" s="99" t="e">
        <f>IF(AND('Mapa final'!#REF!="Media",'Mapa final'!#REF!="Menor"),CONCATENATE("R6C",'Mapa final'!#REF!),"")</f>
        <v>#REF!</v>
      </c>
      <c r="U31" s="99" t="e">
        <f>IF(AND('Mapa final'!#REF!="Media",'Mapa final'!#REF!="Menor"),CONCATENATE("R6C",'Mapa final'!#REF!),"")</f>
        <v>#REF!</v>
      </c>
      <c r="V31" s="99" t="e">
        <f>IF(AND('Mapa final'!#REF!="Media",'Mapa final'!#REF!="Moderado"),CONCATENATE("R6C",'Mapa final'!#REF!),"")</f>
        <v>#REF!</v>
      </c>
      <c r="W31" s="99" t="e">
        <f>IF(AND('Mapa final'!#REF!="Media",'Mapa final'!#REF!="Moderado"),CONCATENATE("R6C",'Mapa final'!#REF!),"")</f>
        <v>#REF!</v>
      </c>
      <c r="X31" s="99" t="e">
        <f>IF(AND('Mapa final'!#REF!="Media",'Mapa final'!#REF!="Moderado"),CONCATENATE("R6C",'Mapa final'!#REF!),"")</f>
        <v>#REF!</v>
      </c>
      <c r="Y31" s="99" t="e">
        <f>IF(AND('Mapa final'!#REF!="Media",'Mapa final'!#REF!="Moderado"),CONCATENATE("R6C",'Mapa final'!#REF!),"")</f>
        <v>#REF!</v>
      </c>
      <c r="Z31" s="99" t="e">
        <f>IF(AND('Mapa final'!#REF!="Media",'Mapa final'!#REF!="Moderado"),CONCATENATE("R6C",'Mapa final'!#REF!),"")</f>
        <v>#REF!</v>
      </c>
      <c r="AA31" s="99" t="e">
        <f>IF(AND('Mapa final'!#REF!="Media",'Mapa final'!#REF!="Moderado"),CONCATENATE("R6C",'Mapa final'!#REF!),"")</f>
        <v>#REF!</v>
      </c>
      <c r="AB31" s="97" t="e">
        <f>IF(AND('Mapa final'!#REF!="Media",'Mapa final'!#REF!="Mayor"),CONCATENATE("R6C",'Mapa final'!#REF!),"")</f>
        <v>#REF!</v>
      </c>
      <c r="AC31" s="97" t="e">
        <f>IF(AND('Mapa final'!#REF!="Media",'Mapa final'!#REF!="Mayor"),CONCATENATE("R6C",'Mapa final'!#REF!),"")</f>
        <v>#REF!</v>
      </c>
      <c r="AD31" s="97" t="e">
        <f>IF(AND('Mapa final'!#REF!="Media",'Mapa final'!#REF!="Mayor"),CONCATENATE("R6C",'Mapa final'!#REF!),"")</f>
        <v>#REF!</v>
      </c>
      <c r="AE31" s="97" t="e">
        <f>IF(AND('Mapa final'!#REF!="Media",'Mapa final'!#REF!="Mayor"),CONCATENATE("R6C",'Mapa final'!#REF!),"")</f>
        <v>#REF!</v>
      </c>
      <c r="AF31" s="97" t="e">
        <f>IF(AND('Mapa final'!#REF!="Media",'Mapa final'!#REF!="Mayor"),CONCATENATE("R6C",'Mapa final'!#REF!),"")</f>
        <v>#REF!</v>
      </c>
      <c r="AG31" s="97" t="e">
        <f>IF(AND('Mapa final'!#REF!="Media",'Mapa final'!#REF!="Mayor"),CONCATENATE("R6C",'Mapa final'!#REF!),"")</f>
        <v>#REF!</v>
      </c>
      <c r="AH31" s="98" t="e">
        <f>IF(AND('Mapa final'!#REF!="Media",'Mapa final'!#REF!="Catastrófico"),CONCATENATE("R6C",'Mapa final'!#REF!),"")</f>
        <v>#REF!</v>
      </c>
      <c r="AI31" s="98" t="e">
        <f>IF(AND('Mapa final'!#REF!="Media",'Mapa final'!#REF!="Catastrófico"),CONCATENATE("R6C",'Mapa final'!#REF!),"")</f>
        <v>#REF!</v>
      </c>
      <c r="AJ31" s="98" t="e">
        <f>IF(AND('Mapa final'!#REF!="Media",'Mapa final'!#REF!="Catastrófico"),CONCATENATE("R6C",'Mapa final'!#REF!),"")</f>
        <v>#REF!</v>
      </c>
      <c r="AK31" s="98" t="e">
        <f>IF(AND('Mapa final'!#REF!="Media",'Mapa final'!#REF!="Catastrófico"),CONCATENATE("R6C",'Mapa final'!#REF!),"")</f>
        <v>#REF!</v>
      </c>
      <c r="AL31" s="98" t="e">
        <f>IF(AND('Mapa final'!#REF!="Media",'Mapa final'!#REF!="Catastrófico"),CONCATENATE("R6C",'Mapa final'!#REF!),"")</f>
        <v>#REF!</v>
      </c>
      <c r="AM31" s="98" t="e">
        <f>IF(AND('Mapa final'!#REF!="Media",'Mapa final'!#REF!="Catastrófico"),CONCATENATE("R6C",'Mapa final'!#REF!),"")</f>
        <v>#REF!</v>
      </c>
      <c r="AN31" s="1"/>
      <c r="AO31" s="300"/>
      <c r="AP31" s="198"/>
      <c r="AQ31" s="198"/>
      <c r="AR31" s="198"/>
      <c r="AS31" s="198"/>
      <c r="AT31" s="30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spans="1:76" ht="15" customHeight="1">
      <c r="A32" s="1"/>
      <c r="B32" s="277"/>
      <c r="C32" s="198"/>
      <c r="D32" s="199"/>
      <c r="E32" s="210"/>
      <c r="F32" s="198"/>
      <c r="G32" s="198"/>
      <c r="H32" s="198"/>
      <c r="I32" s="199"/>
      <c r="J32" s="99" t="e">
        <f>IF(AND('Mapa final'!#REF!="Media",'Mapa final'!#REF!="Leve"),CONCATENATE("R7C",'Mapa final'!#REF!),"")</f>
        <v>#REF!</v>
      </c>
      <c r="K32" s="99" t="e">
        <f>IF(AND('Mapa final'!#REF!="Media",'Mapa final'!#REF!="Leve"),CONCATENATE("R7C",'Mapa final'!#REF!),"")</f>
        <v>#REF!</v>
      </c>
      <c r="L32" s="99" t="e">
        <f>IF(AND('Mapa final'!#REF!="Media",'Mapa final'!#REF!="Leve"),CONCATENATE("R7C",'Mapa final'!#REF!),"")</f>
        <v>#REF!</v>
      </c>
      <c r="M32" s="99" t="e">
        <f>IF(AND('Mapa final'!#REF!="Media",'Mapa final'!#REF!="Leve"),CONCATENATE("R7C",'Mapa final'!#REF!),"")</f>
        <v>#REF!</v>
      </c>
      <c r="N32" s="99" t="e">
        <f>IF(AND('Mapa final'!#REF!="Media",'Mapa final'!#REF!="Leve"),CONCATENATE("R7C",'Mapa final'!#REF!),"")</f>
        <v>#REF!</v>
      </c>
      <c r="O32" s="99" t="e">
        <f>IF(AND('Mapa final'!#REF!="Media",'Mapa final'!#REF!="Leve"),CONCATENATE("R7C",'Mapa final'!#REF!),"")</f>
        <v>#REF!</v>
      </c>
      <c r="P32" s="99" t="e">
        <f>IF(AND('Mapa final'!#REF!="Media",'Mapa final'!#REF!="Menor"),CONCATENATE("R7C",'Mapa final'!#REF!),"")</f>
        <v>#REF!</v>
      </c>
      <c r="Q32" s="99" t="e">
        <f>IF(AND('Mapa final'!#REF!="Media",'Mapa final'!#REF!="Menor"),CONCATENATE("R7C",'Mapa final'!#REF!),"")</f>
        <v>#REF!</v>
      </c>
      <c r="R32" s="99" t="e">
        <f>IF(AND('Mapa final'!#REF!="Media",'Mapa final'!#REF!="Menor"),CONCATENATE("R7C",'Mapa final'!#REF!),"")</f>
        <v>#REF!</v>
      </c>
      <c r="S32" s="99" t="e">
        <f>IF(AND('Mapa final'!#REF!="Media",'Mapa final'!#REF!="Menor"),CONCATENATE("R7C",'Mapa final'!#REF!),"")</f>
        <v>#REF!</v>
      </c>
      <c r="T32" s="99" t="e">
        <f>IF(AND('Mapa final'!#REF!="Media",'Mapa final'!#REF!="Menor"),CONCATENATE("R7C",'Mapa final'!#REF!),"")</f>
        <v>#REF!</v>
      </c>
      <c r="U32" s="99" t="e">
        <f>IF(AND('Mapa final'!#REF!="Media",'Mapa final'!#REF!="Menor"),CONCATENATE("R7C",'Mapa final'!#REF!),"")</f>
        <v>#REF!</v>
      </c>
      <c r="V32" s="99" t="e">
        <f>IF(AND('Mapa final'!#REF!="Media",'Mapa final'!#REF!="Moderado"),CONCATENATE("R7C",'Mapa final'!#REF!),"")</f>
        <v>#REF!</v>
      </c>
      <c r="W32" s="99" t="e">
        <f>IF(AND('Mapa final'!#REF!="Media",'Mapa final'!#REF!="Moderado"),CONCATENATE("R7C",'Mapa final'!#REF!),"")</f>
        <v>#REF!</v>
      </c>
      <c r="X32" s="99" t="e">
        <f>IF(AND('Mapa final'!#REF!="Media",'Mapa final'!#REF!="Moderado"),CONCATENATE("R7C",'Mapa final'!#REF!),"")</f>
        <v>#REF!</v>
      </c>
      <c r="Y32" s="99" t="e">
        <f>IF(AND('Mapa final'!#REF!="Media",'Mapa final'!#REF!="Moderado"),CONCATENATE("R7C",'Mapa final'!#REF!),"")</f>
        <v>#REF!</v>
      </c>
      <c r="Z32" s="99" t="e">
        <f>IF(AND('Mapa final'!#REF!="Media",'Mapa final'!#REF!="Moderado"),CONCATENATE("R7C",'Mapa final'!#REF!),"")</f>
        <v>#REF!</v>
      </c>
      <c r="AA32" s="99" t="e">
        <f>IF(AND('Mapa final'!#REF!="Media",'Mapa final'!#REF!="Moderado"),CONCATENATE("R7C",'Mapa final'!#REF!),"")</f>
        <v>#REF!</v>
      </c>
      <c r="AB32" s="97" t="e">
        <f>IF(AND('Mapa final'!#REF!="Media",'Mapa final'!#REF!="Mayor"),CONCATENATE("R7C",'Mapa final'!#REF!),"")</f>
        <v>#REF!</v>
      </c>
      <c r="AC32" s="97" t="e">
        <f>IF(AND('Mapa final'!#REF!="Media",'Mapa final'!#REF!="Mayor"),CONCATENATE("R7C",'Mapa final'!#REF!),"")</f>
        <v>#REF!</v>
      </c>
      <c r="AD32" s="97" t="e">
        <f>IF(AND('Mapa final'!#REF!="Media",'Mapa final'!#REF!="Mayor"),CONCATENATE("R7C",'Mapa final'!#REF!),"")</f>
        <v>#REF!</v>
      </c>
      <c r="AE32" s="97" t="e">
        <f>IF(AND('Mapa final'!#REF!="Media",'Mapa final'!#REF!="Mayor"),CONCATENATE("R7C",'Mapa final'!#REF!),"")</f>
        <v>#REF!</v>
      </c>
      <c r="AF32" s="97" t="e">
        <f>IF(AND('Mapa final'!#REF!="Media",'Mapa final'!#REF!="Mayor"),CONCATENATE("R7C",'Mapa final'!#REF!),"")</f>
        <v>#REF!</v>
      </c>
      <c r="AG32" s="97" t="e">
        <f>IF(AND('Mapa final'!#REF!="Media",'Mapa final'!#REF!="Mayor"),CONCATENATE("R7C",'Mapa final'!#REF!),"")</f>
        <v>#REF!</v>
      </c>
      <c r="AH32" s="98" t="e">
        <f>IF(AND('Mapa final'!#REF!="Media",'Mapa final'!#REF!="Catastrófico"),CONCATENATE("R7C",'Mapa final'!#REF!),"")</f>
        <v>#REF!</v>
      </c>
      <c r="AI32" s="98" t="e">
        <f>IF(AND('Mapa final'!#REF!="Media",'Mapa final'!#REF!="Catastrófico"),CONCATENATE("R7C",'Mapa final'!#REF!),"")</f>
        <v>#REF!</v>
      </c>
      <c r="AJ32" s="98" t="e">
        <f>IF(AND('Mapa final'!#REF!="Media",'Mapa final'!#REF!="Catastrófico"),CONCATENATE("R7C",'Mapa final'!#REF!),"")</f>
        <v>#REF!</v>
      </c>
      <c r="AK32" s="98" t="e">
        <f>IF(AND('Mapa final'!#REF!="Media",'Mapa final'!#REF!="Catastrófico"),CONCATENATE("R7C",'Mapa final'!#REF!),"")</f>
        <v>#REF!</v>
      </c>
      <c r="AL32" s="98" t="e">
        <f>IF(AND('Mapa final'!#REF!="Media",'Mapa final'!#REF!="Catastrófico"),CONCATENATE("R7C",'Mapa final'!#REF!),"")</f>
        <v>#REF!</v>
      </c>
      <c r="AM32" s="98" t="e">
        <f>IF(AND('Mapa final'!#REF!="Media",'Mapa final'!#REF!="Catastrófico"),CONCATENATE("R7C",'Mapa final'!#REF!),"")</f>
        <v>#REF!</v>
      </c>
      <c r="AN32" s="1"/>
      <c r="AO32" s="300"/>
      <c r="AP32" s="198"/>
      <c r="AQ32" s="198"/>
      <c r="AR32" s="198"/>
      <c r="AS32" s="198"/>
      <c r="AT32" s="30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spans="1:76" ht="15" customHeight="1">
      <c r="A33" s="1"/>
      <c r="B33" s="277"/>
      <c r="C33" s="198"/>
      <c r="D33" s="199"/>
      <c r="E33" s="210"/>
      <c r="F33" s="198"/>
      <c r="G33" s="198"/>
      <c r="H33" s="198"/>
      <c r="I33" s="199"/>
      <c r="J33" s="99" t="e">
        <f>IF(AND('Mapa final'!#REF!="Media",'Mapa final'!#REF!="Leve"),CONCATENATE("R8C",'Mapa final'!#REF!),"")</f>
        <v>#REF!</v>
      </c>
      <c r="K33" s="99" t="e">
        <f>IF(AND('Mapa final'!#REF!="Media",'Mapa final'!#REF!="Leve"),CONCATENATE("R8C",'Mapa final'!#REF!),"")</f>
        <v>#REF!</v>
      </c>
      <c r="L33" s="99" t="e">
        <f>IF(AND('Mapa final'!#REF!="Media",'Mapa final'!#REF!="Leve"),CONCATENATE("R8C",'Mapa final'!#REF!),"")</f>
        <v>#REF!</v>
      </c>
      <c r="M33" s="99" t="e">
        <f>IF(AND('Mapa final'!#REF!="Media",'Mapa final'!#REF!="Leve"),CONCATENATE("R8C",'Mapa final'!#REF!),"")</f>
        <v>#REF!</v>
      </c>
      <c r="N33" s="99" t="e">
        <f>IF(AND('Mapa final'!#REF!="Media",'Mapa final'!#REF!="Leve"),CONCATENATE("R8C",'Mapa final'!#REF!),"")</f>
        <v>#REF!</v>
      </c>
      <c r="O33" s="99" t="e">
        <f>IF(AND('Mapa final'!#REF!="Media",'Mapa final'!#REF!="Leve"),CONCATENATE("R8C",'Mapa final'!#REF!),"")</f>
        <v>#REF!</v>
      </c>
      <c r="P33" s="99" t="e">
        <f>IF(AND('Mapa final'!#REF!="Media",'Mapa final'!#REF!="Menor"),CONCATENATE("R8C",'Mapa final'!#REF!),"")</f>
        <v>#REF!</v>
      </c>
      <c r="Q33" s="99" t="e">
        <f>IF(AND('Mapa final'!#REF!="Media",'Mapa final'!#REF!="Menor"),CONCATENATE("R8C",'Mapa final'!#REF!),"")</f>
        <v>#REF!</v>
      </c>
      <c r="R33" s="99" t="e">
        <f>IF(AND('Mapa final'!#REF!="Media",'Mapa final'!#REF!="Menor"),CONCATENATE("R8C",'Mapa final'!#REF!),"")</f>
        <v>#REF!</v>
      </c>
      <c r="S33" s="99" t="e">
        <f>IF(AND('Mapa final'!#REF!="Media",'Mapa final'!#REF!="Menor"),CONCATENATE("R8C",'Mapa final'!#REF!),"")</f>
        <v>#REF!</v>
      </c>
      <c r="T33" s="99" t="e">
        <f>IF(AND('Mapa final'!#REF!="Media",'Mapa final'!#REF!="Menor"),CONCATENATE("R8C",'Mapa final'!#REF!),"")</f>
        <v>#REF!</v>
      </c>
      <c r="U33" s="99" t="e">
        <f>IF(AND('Mapa final'!#REF!="Media",'Mapa final'!#REF!="Menor"),CONCATENATE("R8C",'Mapa final'!#REF!),"")</f>
        <v>#REF!</v>
      </c>
      <c r="V33" s="99" t="e">
        <f>IF(AND('Mapa final'!#REF!="Media",'Mapa final'!#REF!="Moderado"),CONCATENATE("R8C",'Mapa final'!#REF!),"")</f>
        <v>#REF!</v>
      </c>
      <c r="W33" s="99" t="e">
        <f>IF(AND('Mapa final'!#REF!="Media",'Mapa final'!#REF!="Moderado"),CONCATENATE("R8C",'Mapa final'!#REF!),"")</f>
        <v>#REF!</v>
      </c>
      <c r="X33" s="99" t="e">
        <f>IF(AND('Mapa final'!#REF!="Media",'Mapa final'!#REF!="Moderado"),CONCATENATE("R8C",'Mapa final'!#REF!),"")</f>
        <v>#REF!</v>
      </c>
      <c r="Y33" s="99" t="e">
        <f>IF(AND('Mapa final'!#REF!="Media",'Mapa final'!#REF!="Moderado"),CONCATENATE("R8C",'Mapa final'!#REF!),"")</f>
        <v>#REF!</v>
      </c>
      <c r="Z33" s="99" t="e">
        <f>IF(AND('Mapa final'!#REF!="Media",'Mapa final'!#REF!="Moderado"),CONCATENATE("R8C",'Mapa final'!#REF!),"")</f>
        <v>#REF!</v>
      </c>
      <c r="AA33" s="99" t="e">
        <f>IF(AND('Mapa final'!#REF!="Media",'Mapa final'!#REF!="Moderado"),CONCATENATE("R8C",'Mapa final'!#REF!),"")</f>
        <v>#REF!</v>
      </c>
      <c r="AB33" s="97" t="e">
        <f>IF(AND('Mapa final'!#REF!="Media",'Mapa final'!#REF!="Mayor"),CONCATENATE("R8C",'Mapa final'!#REF!),"")</f>
        <v>#REF!</v>
      </c>
      <c r="AC33" s="97" t="e">
        <f>IF(AND('Mapa final'!#REF!="Media",'Mapa final'!#REF!="Mayor"),CONCATENATE("R8C",'Mapa final'!#REF!),"")</f>
        <v>#REF!</v>
      </c>
      <c r="AD33" s="97" t="e">
        <f>IF(AND('Mapa final'!#REF!="Media",'Mapa final'!#REF!="Mayor"),CONCATENATE("R8C",'Mapa final'!#REF!),"")</f>
        <v>#REF!</v>
      </c>
      <c r="AE33" s="97" t="e">
        <f>IF(AND('Mapa final'!#REF!="Media",'Mapa final'!#REF!="Mayor"),CONCATENATE("R8C",'Mapa final'!#REF!),"")</f>
        <v>#REF!</v>
      </c>
      <c r="AF33" s="97" t="e">
        <f>IF(AND('Mapa final'!#REF!="Media",'Mapa final'!#REF!="Mayor"),CONCATENATE("R8C",'Mapa final'!#REF!),"")</f>
        <v>#REF!</v>
      </c>
      <c r="AG33" s="97" t="e">
        <f>IF(AND('Mapa final'!#REF!="Media",'Mapa final'!#REF!="Mayor"),CONCATENATE("R8C",'Mapa final'!#REF!),"")</f>
        <v>#REF!</v>
      </c>
      <c r="AH33" s="98" t="e">
        <f>IF(AND('Mapa final'!#REF!="Media",'Mapa final'!#REF!="Catastrófico"),CONCATENATE("R8C",'Mapa final'!#REF!),"")</f>
        <v>#REF!</v>
      </c>
      <c r="AI33" s="98" t="e">
        <f>IF(AND('Mapa final'!#REF!="Media",'Mapa final'!#REF!="Catastrófico"),CONCATENATE("R8C",'Mapa final'!#REF!),"")</f>
        <v>#REF!</v>
      </c>
      <c r="AJ33" s="98" t="e">
        <f>IF(AND('Mapa final'!#REF!="Media",'Mapa final'!#REF!="Catastrófico"),CONCATENATE("R8C",'Mapa final'!#REF!),"")</f>
        <v>#REF!</v>
      </c>
      <c r="AK33" s="98" t="e">
        <f>IF(AND('Mapa final'!#REF!="Media",'Mapa final'!#REF!="Catastrófico"),CONCATENATE("R8C",'Mapa final'!#REF!),"")</f>
        <v>#REF!</v>
      </c>
      <c r="AL33" s="98" t="e">
        <f>IF(AND('Mapa final'!#REF!="Media",'Mapa final'!#REF!="Catastrófico"),CONCATENATE("R8C",'Mapa final'!#REF!),"")</f>
        <v>#REF!</v>
      </c>
      <c r="AM33" s="98" t="e">
        <f>IF(AND('Mapa final'!#REF!="Media",'Mapa final'!#REF!="Catastrófico"),CONCATENATE("R8C",'Mapa final'!#REF!),"")</f>
        <v>#REF!</v>
      </c>
      <c r="AN33" s="1"/>
      <c r="AO33" s="300"/>
      <c r="AP33" s="198"/>
      <c r="AQ33" s="198"/>
      <c r="AR33" s="198"/>
      <c r="AS33" s="198"/>
      <c r="AT33" s="30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spans="1:76" ht="15" customHeight="1">
      <c r="A34" s="1"/>
      <c r="B34" s="277"/>
      <c r="C34" s="198"/>
      <c r="D34" s="199"/>
      <c r="E34" s="210"/>
      <c r="F34" s="198"/>
      <c r="G34" s="198"/>
      <c r="H34" s="198"/>
      <c r="I34" s="199"/>
      <c r="J34" s="99" t="e">
        <f>IF(AND('Mapa final'!#REF!="Media",'Mapa final'!#REF!="Leve"),CONCATENATE("R9C",'Mapa final'!#REF!),"")</f>
        <v>#REF!</v>
      </c>
      <c r="K34" s="99" t="e">
        <f>IF(AND('Mapa final'!#REF!="Media",'Mapa final'!#REF!="Leve"),CONCATENATE("R9C",'Mapa final'!#REF!),"")</f>
        <v>#REF!</v>
      </c>
      <c r="L34" s="99" t="e">
        <f>IF(AND('Mapa final'!#REF!="Media",'Mapa final'!#REF!="Leve"),CONCATENATE("R9C",'Mapa final'!#REF!),"")</f>
        <v>#REF!</v>
      </c>
      <c r="M34" s="99" t="e">
        <f>IF(AND('Mapa final'!#REF!="Media",'Mapa final'!#REF!="Leve"),CONCATENATE("R9C",'Mapa final'!#REF!),"")</f>
        <v>#REF!</v>
      </c>
      <c r="N34" s="99" t="e">
        <f>IF(AND('Mapa final'!#REF!="Media",'Mapa final'!#REF!="Leve"),CONCATENATE("R9C",'Mapa final'!#REF!),"")</f>
        <v>#REF!</v>
      </c>
      <c r="O34" s="99" t="e">
        <f>IF(AND('Mapa final'!#REF!="Media",'Mapa final'!#REF!="Leve"),CONCATENATE("R9C",'Mapa final'!#REF!),"")</f>
        <v>#REF!</v>
      </c>
      <c r="P34" s="99" t="e">
        <f>IF(AND('Mapa final'!#REF!="Media",'Mapa final'!#REF!="Menor"),CONCATENATE("R9C",'Mapa final'!#REF!),"")</f>
        <v>#REF!</v>
      </c>
      <c r="Q34" s="99" t="e">
        <f>IF(AND('Mapa final'!#REF!="Media",'Mapa final'!#REF!="Menor"),CONCATENATE("R9C",'Mapa final'!#REF!),"")</f>
        <v>#REF!</v>
      </c>
      <c r="R34" s="99" t="e">
        <f>IF(AND('Mapa final'!#REF!="Media",'Mapa final'!#REF!="Menor"),CONCATENATE("R9C",'Mapa final'!#REF!),"")</f>
        <v>#REF!</v>
      </c>
      <c r="S34" s="99" t="e">
        <f>IF(AND('Mapa final'!#REF!="Media",'Mapa final'!#REF!="Menor"),CONCATENATE("R9C",'Mapa final'!#REF!),"")</f>
        <v>#REF!</v>
      </c>
      <c r="T34" s="99" t="e">
        <f>IF(AND('Mapa final'!#REF!="Media",'Mapa final'!#REF!="Menor"),CONCATENATE("R9C",'Mapa final'!#REF!),"")</f>
        <v>#REF!</v>
      </c>
      <c r="U34" s="99" t="e">
        <f>IF(AND('Mapa final'!#REF!="Media",'Mapa final'!#REF!="Menor"),CONCATENATE("R9C",'Mapa final'!#REF!),"")</f>
        <v>#REF!</v>
      </c>
      <c r="V34" s="99" t="e">
        <f>IF(AND('Mapa final'!#REF!="Media",'Mapa final'!#REF!="Moderado"),CONCATENATE("R9C",'Mapa final'!#REF!),"")</f>
        <v>#REF!</v>
      </c>
      <c r="W34" s="99" t="e">
        <f>IF(AND('Mapa final'!#REF!="Media",'Mapa final'!#REF!="Moderado"),CONCATENATE("R9C",'Mapa final'!#REF!),"")</f>
        <v>#REF!</v>
      </c>
      <c r="X34" s="99" t="e">
        <f>IF(AND('Mapa final'!#REF!="Media",'Mapa final'!#REF!="Moderado"),CONCATENATE("R9C",'Mapa final'!#REF!),"")</f>
        <v>#REF!</v>
      </c>
      <c r="Y34" s="99" t="e">
        <f>IF(AND('Mapa final'!#REF!="Media",'Mapa final'!#REF!="Moderado"),CONCATENATE("R9C",'Mapa final'!#REF!),"")</f>
        <v>#REF!</v>
      </c>
      <c r="Z34" s="99" t="e">
        <f>IF(AND('Mapa final'!#REF!="Media",'Mapa final'!#REF!="Moderado"),CONCATENATE("R9C",'Mapa final'!#REF!),"")</f>
        <v>#REF!</v>
      </c>
      <c r="AA34" s="99" t="e">
        <f>IF(AND('Mapa final'!#REF!="Media",'Mapa final'!#REF!="Moderado"),CONCATENATE("R9C",'Mapa final'!#REF!),"")</f>
        <v>#REF!</v>
      </c>
      <c r="AB34" s="97" t="e">
        <f>IF(AND('Mapa final'!#REF!="Media",'Mapa final'!#REF!="Mayor"),CONCATENATE("R9C",'Mapa final'!#REF!),"")</f>
        <v>#REF!</v>
      </c>
      <c r="AC34" s="97" t="e">
        <f>IF(AND('Mapa final'!#REF!="Media",'Mapa final'!#REF!="Mayor"),CONCATENATE("R9C",'Mapa final'!#REF!),"")</f>
        <v>#REF!</v>
      </c>
      <c r="AD34" s="97" t="e">
        <f>IF(AND('Mapa final'!#REF!="Media",'Mapa final'!#REF!="Mayor"),CONCATENATE("R9C",'Mapa final'!#REF!),"")</f>
        <v>#REF!</v>
      </c>
      <c r="AE34" s="97" t="e">
        <f>IF(AND('Mapa final'!#REF!="Media",'Mapa final'!#REF!="Mayor"),CONCATENATE("R9C",'Mapa final'!#REF!),"")</f>
        <v>#REF!</v>
      </c>
      <c r="AF34" s="97" t="e">
        <f>IF(AND('Mapa final'!#REF!="Media",'Mapa final'!#REF!="Mayor"),CONCATENATE("R9C",'Mapa final'!#REF!),"")</f>
        <v>#REF!</v>
      </c>
      <c r="AG34" s="97" t="e">
        <f>IF(AND('Mapa final'!#REF!="Media",'Mapa final'!#REF!="Mayor"),CONCATENATE("R9C",'Mapa final'!#REF!),"")</f>
        <v>#REF!</v>
      </c>
      <c r="AH34" s="98" t="e">
        <f>IF(AND('Mapa final'!#REF!="Media",'Mapa final'!#REF!="Catastrófico"),CONCATENATE("R9C",'Mapa final'!#REF!),"")</f>
        <v>#REF!</v>
      </c>
      <c r="AI34" s="98" t="e">
        <f>IF(AND('Mapa final'!#REF!="Media",'Mapa final'!#REF!="Catastrófico"),CONCATENATE("R9C",'Mapa final'!#REF!),"")</f>
        <v>#REF!</v>
      </c>
      <c r="AJ34" s="98" t="e">
        <f>IF(AND('Mapa final'!#REF!="Media",'Mapa final'!#REF!="Catastrófico"),CONCATENATE("R9C",'Mapa final'!#REF!),"")</f>
        <v>#REF!</v>
      </c>
      <c r="AK34" s="98" t="e">
        <f>IF(AND('Mapa final'!#REF!="Media",'Mapa final'!#REF!="Catastrófico"),CONCATENATE("R9C",'Mapa final'!#REF!),"")</f>
        <v>#REF!</v>
      </c>
      <c r="AL34" s="98" t="e">
        <f>IF(AND('Mapa final'!#REF!="Media",'Mapa final'!#REF!="Catastrófico"),CONCATENATE("R9C",'Mapa final'!#REF!),"")</f>
        <v>#REF!</v>
      </c>
      <c r="AM34" s="98" t="e">
        <f>IF(AND('Mapa final'!#REF!="Media",'Mapa final'!#REF!="Catastrófico"),CONCATENATE("R9C",'Mapa final'!#REF!),"")</f>
        <v>#REF!</v>
      </c>
      <c r="AN34" s="1"/>
      <c r="AO34" s="300"/>
      <c r="AP34" s="198"/>
      <c r="AQ34" s="198"/>
      <c r="AR34" s="198"/>
      <c r="AS34" s="198"/>
      <c r="AT34" s="30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spans="1:76" ht="15.75" customHeight="1">
      <c r="A35" s="1"/>
      <c r="B35" s="277"/>
      <c r="C35" s="198"/>
      <c r="D35" s="199"/>
      <c r="E35" s="286"/>
      <c r="F35" s="287"/>
      <c r="G35" s="287"/>
      <c r="H35" s="287"/>
      <c r="I35" s="289"/>
      <c r="J35" s="99" t="e">
        <f>IF(AND('Mapa final'!#REF!="Media",'Mapa final'!#REF!="Leve"),CONCATENATE("R10C",'Mapa final'!#REF!),"")</f>
        <v>#REF!</v>
      </c>
      <c r="K35" s="99" t="e">
        <f>IF(AND('Mapa final'!#REF!="Media",'Mapa final'!#REF!="Leve"),CONCATENATE("R10C",'Mapa final'!#REF!),"")</f>
        <v>#REF!</v>
      </c>
      <c r="L35" s="99" t="e">
        <f>IF(AND('Mapa final'!#REF!="Media",'Mapa final'!#REF!="Leve"),CONCATENATE("R10C",'Mapa final'!#REF!),"")</f>
        <v>#REF!</v>
      </c>
      <c r="M35" s="99" t="e">
        <f>IF(AND('Mapa final'!#REF!="Media",'Mapa final'!#REF!="Leve"),CONCATENATE("R10C",'Mapa final'!#REF!),"")</f>
        <v>#REF!</v>
      </c>
      <c r="N35" s="99" t="e">
        <f>IF(AND('Mapa final'!#REF!="Media",'Mapa final'!#REF!="Leve"),CONCATENATE("R10C",'Mapa final'!#REF!),"")</f>
        <v>#REF!</v>
      </c>
      <c r="O35" s="99" t="e">
        <f>IF(AND('Mapa final'!#REF!="Media",'Mapa final'!#REF!="Leve"),CONCATENATE("R10C",'Mapa final'!#REF!),"")</f>
        <v>#REF!</v>
      </c>
      <c r="P35" s="99" t="e">
        <f>IF(AND('Mapa final'!#REF!="Media",'Mapa final'!#REF!="Menor"),CONCATENATE("R10C",'Mapa final'!#REF!),"")</f>
        <v>#REF!</v>
      </c>
      <c r="Q35" s="99" t="e">
        <f>IF(AND('Mapa final'!#REF!="Media",'Mapa final'!#REF!="Menor"),CONCATENATE("R10C",'Mapa final'!#REF!),"")</f>
        <v>#REF!</v>
      </c>
      <c r="R35" s="99" t="e">
        <f>IF(AND('Mapa final'!#REF!="Media",'Mapa final'!#REF!="Menor"),CONCATENATE("R10C",'Mapa final'!#REF!),"")</f>
        <v>#REF!</v>
      </c>
      <c r="S35" s="99" t="e">
        <f>IF(AND('Mapa final'!#REF!="Media",'Mapa final'!#REF!="Menor"),CONCATENATE("R10C",'Mapa final'!#REF!),"")</f>
        <v>#REF!</v>
      </c>
      <c r="T35" s="99" t="e">
        <f>IF(AND('Mapa final'!#REF!="Media",'Mapa final'!#REF!="Menor"),CONCATENATE("R10C",'Mapa final'!#REF!),"")</f>
        <v>#REF!</v>
      </c>
      <c r="U35" s="99" t="e">
        <f>IF(AND('Mapa final'!#REF!="Media",'Mapa final'!#REF!="Menor"),CONCATENATE("R10C",'Mapa final'!#REF!),"")</f>
        <v>#REF!</v>
      </c>
      <c r="V35" s="99" t="e">
        <f>IF(AND('Mapa final'!#REF!="Media",'Mapa final'!#REF!="Moderado"),CONCATENATE("R10C",'Mapa final'!#REF!),"")</f>
        <v>#REF!</v>
      </c>
      <c r="W35" s="99" t="e">
        <f>IF(AND('Mapa final'!#REF!="Media",'Mapa final'!#REF!="Moderado"),CONCATENATE("R10C",'Mapa final'!#REF!),"")</f>
        <v>#REF!</v>
      </c>
      <c r="X35" s="99" t="e">
        <f>IF(AND('Mapa final'!#REF!="Media",'Mapa final'!#REF!="Moderado"),CONCATENATE("R10C",'Mapa final'!#REF!),"")</f>
        <v>#REF!</v>
      </c>
      <c r="Y35" s="99" t="e">
        <f>IF(AND('Mapa final'!#REF!="Media",'Mapa final'!#REF!="Moderado"),CONCATENATE("R10C",'Mapa final'!#REF!),"")</f>
        <v>#REF!</v>
      </c>
      <c r="Z35" s="99" t="e">
        <f>IF(AND('Mapa final'!#REF!="Media",'Mapa final'!#REF!="Moderado"),CONCATENATE("R10C",'Mapa final'!#REF!),"")</f>
        <v>#REF!</v>
      </c>
      <c r="AA35" s="99" t="e">
        <f>IF(AND('Mapa final'!#REF!="Media",'Mapa final'!#REF!="Moderado"),CONCATENATE("R10C",'Mapa final'!#REF!),"")</f>
        <v>#REF!</v>
      </c>
      <c r="AB35" s="97" t="e">
        <f>IF(AND('Mapa final'!#REF!="Media",'Mapa final'!#REF!="Mayor"),CONCATENATE("R10C",'Mapa final'!#REF!),"")</f>
        <v>#REF!</v>
      </c>
      <c r="AC35" s="97" t="e">
        <f>IF(AND('Mapa final'!#REF!="Media",'Mapa final'!#REF!="Mayor"),CONCATENATE("R10C",'Mapa final'!#REF!),"")</f>
        <v>#REF!</v>
      </c>
      <c r="AD35" s="97" t="e">
        <f>IF(AND('Mapa final'!#REF!="Media",'Mapa final'!#REF!="Mayor"),CONCATENATE("R10C",'Mapa final'!#REF!),"")</f>
        <v>#REF!</v>
      </c>
      <c r="AE35" s="97" t="e">
        <f>IF(AND('Mapa final'!#REF!="Media",'Mapa final'!#REF!="Mayor"),CONCATENATE("R10C",'Mapa final'!#REF!),"")</f>
        <v>#REF!</v>
      </c>
      <c r="AF35" s="97" t="e">
        <f>IF(AND('Mapa final'!#REF!="Media",'Mapa final'!#REF!="Mayor"),CONCATENATE("R10C",'Mapa final'!#REF!),"")</f>
        <v>#REF!</v>
      </c>
      <c r="AG35" s="97" t="e">
        <f>IF(AND('Mapa final'!#REF!="Media",'Mapa final'!#REF!="Mayor"),CONCATENATE("R10C",'Mapa final'!#REF!),"")</f>
        <v>#REF!</v>
      </c>
      <c r="AH35" s="98" t="e">
        <f>IF(AND('Mapa final'!#REF!="Media",'Mapa final'!#REF!="Catastrófico"),CONCATENATE("R10C",'Mapa final'!#REF!),"")</f>
        <v>#REF!</v>
      </c>
      <c r="AI35" s="98" t="e">
        <f>IF(AND('Mapa final'!#REF!="Media",'Mapa final'!#REF!="Catastrófico"),CONCATENATE("R10C",'Mapa final'!#REF!),"")</f>
        <v>#REF!</v>
      </c>
      <c r="AJ35" s="98" t="e">
        <f>IF(AND('Mapa final'!#REF!="Media",'Mapa final'!#REF!="Catastrófico"),CONCATENATE("R10C",'Mapa final'!#REF!),"")</f>
        <v>#REF!</v>
      </c>
      <c r="AK35" s="98" t="e">
        <f>IF(AND('Mapa final'!#REF!="Media",'Mapa final'!#REF!="Catastrófico"),CONCATENATE("R10C",'Mapa final'!#REF!),"")</f>
        <v>#REF!</v>
      </c>
      <c r="AL35" s="98" t="e">
        <f>IF(AND('Mapa final'!#REF!="Media",'Mapa final'!#REF!="Catastrófico"),CONCATENATE("R10C",'Mapa final'!#REF!),"")</f>
        <v>#REF!</v>
      </c>
      <c r="AM35" s="98" t="e">
        <f>IF(AND('Mapa final'!#REF!="Media",'Mapa final'!#REF!="Catastrófico"),CONCATENATE("R10C",'Mapa final'!#REF!),"")</f>
        <v>#REF!</v>
      </c>
      <c r="AN35" s="1"/>
      <c r="AO35" s="302"/>
      <c r="AP35" s="303"/>
      <c r="AQ35" s="303"/>
      <c r="AR35" s="303"/>
      <c r="AS35" s="303"/>
      <c r="AT35" s="304"/>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spans="1:76" ht="15" customHeight="1">
      <c r="A36" s="1"/>
      <c r="B36" s="277"/>
      <c r="C36" s="198"/>
      <c r="D36" s="199"/>
      <c r="E36" s="319" t="s">
        <v>166</v>
      </c>
      <c r="F36" s="282"/>
      <c r="G36" s="282"/>
      <c r="H36" s="282"/>
      <c r="I36" s="282"/>
      <c r="J36" s="100" t="str">
        <f>IF(AND('Mapa final'!$AD$25="Baja",'Mapa final'!$AF$25="Leve"),CONCATENATE("R1C",'Mapa final'!$T$25),"")</f>
        <v/>
      </c>
      <c r="K36" s="100" t="str">
        <f>IF(AND('Mapa final'!$AD$26="Baja",'Mapa final'!$AF$26="Leve"),CONCATENATE("R1C",'Mapa final'!$T$26),"")</f>
        <v/>
      </c>
      <c r="L36" s="100" t="str">
        <f>IF(AND('Mapa final'!$AD$27="Baja",'Mapa final'!$AF$27="Leve"),CONCATENATE("R1C",'Mapa final'!$T$27),"")</f>
        <v/>
      </c>
      <c r="M36" s="100" t="str">
        <f ca="1">IF(AND('Mapa final'!$AD$28="Baja",'Mapa final'!$AF$28="Leve"),CONCATENATE("R1C",'Mapa final'!$T$28),"")</f>
        <v/>
      </c>
      <c r="N36" s="100" t="str">
        <f ca="1">IF(AND('Mapa final'!$AD$29="Baja",'Mapa final'!$AF$29="Leve"),CONCATENATE("R1C",'Mapa final'!$T$29),"")</f>
        <v/>
      </c>
      <c r="O36" s="100" t="str">
        <f ca="1">IF(AND('Mapa final'!$AD$30="Baja",'Mapa final'!$AF$30="Leve"),CONCATENATE("R1C",'Mapa final'!$T$30),"")</f>
        <v/>
      </c>
      <c r="P36" s="99" t="str">
        <f>IF(AND('Mapa final'!$AD$25="Baja",'Mapa final'!$AF$25="Menor"),CONCATENATE("R1C",'Mapa final'!$T$25),"")</f>
        <v/>
      </c>
      <c r="Q36" s="99" t="str">
        <f>IF(AND('Mapa final'!$AD$26="Baja",'Mapa final'!$AF$26="Menor"),CONCATENATE("R1C",'Mapa final'!$T$26),"")</f>
        <v/>
      </c>
      <c r="R36" s="99" t="str">
        <f>IF(AND('Mapa final'!$AD$27="Baja",'Mapa final'!$AF$27="Menor"),CONCATENATE("R1C",'Mapa final'!$T$27),"")</f>
        <v/>
      </c>
      <c r="S36" s="99" t="str">
        <f ca="1">IF(AND('Mapa final'!$AD$28="Baja",'Mapa final'!$AF$28="Menor"),CONCATENATE("R1C",'Mapa final'!$T$28),"")</f>
        <v/>
      </c>
      <c r="T36" s="99" t="str">
        <f ca="1">IF(AND('Mapa final'!$AD$29="Baja",'Mapa final'!$AF$29="Menor"),CONCATENATE("R1C",'Mapa final'!$T$29),"")</f>
        <v/>
      </c>
      <c r="U36" s="99" t="str">
        <f ca="1">IF(AND('Mapa final'!$AD$30="Baja",'Mapa final'!$AF$30="Menor"),CONCATENATE("R1C",'Mapa final'!$T$30),"")</f>
        <v/>
      </c>
      <c r="V36" s="99" t="str">
        <f>IF(AND('Mapa final'!$AD$25="Baja",'Mapa final'!$AF$25="Moderado"),CONCATENATE("R1C",'Mapa final'!$T$25),"")</f>
        <v/>
      </c>
      <c r="W36" s="99" t="str">
        <f>IF(AND('Mapa final'!$AD$26="Baja",'Mapa final'!$AF$26="Moderado"),CONCATENATE("R1C",'Mapa final'!$T$26),"")</f>
        <v/>
      </c>
      <c r="X36" s="99" t="str">
        <f>IF(AND('Mapa final'!$AD$27="Baja",'Mapa final'!$AF$27="Moderado"),CONCATENATE("R1C",'Mapa final'!$T$27),"")</f>
        <v/>
      </c>
      <c r="Y36" s="99" t="str">
        <f ca="1">IF(AND('Mapa final'!$AD$28="Baja",'Mapa final'!$AF$28="Moderado"),CONCATENATE("R1C",'Mapa final'!$T$28),"")</f>
        <v/>
      </c>
      <c r="Z36" s="99" t="str">
        <f ca="1">IF(AND('Mapa final'!$AD$29="Baja",'Mapa final'!$AF$29="Moderado"),CONCATENATE("R1C",'Mapa final'!$T$29),"")</f>
        <v/>
      </c>
      <c r="AA36" s="99" t="str">
        <f ca="1">IF(AND('Mapa final'!$AD$30="Baja",'Mapa final'!$AF$30="Moderado"),CONCATENATE("R1C",'Mapa final'!$T$30),"")</f>
        <v/>
      </c>
      <c r="AB36" s="97" t="str">
        <f>IF(AND('Mapa final'!$AD$25="Baja",'Mapa final'!$AF$25="Mayor"),CONCATENATE("R1C",'Mapa final'!$T$25),"")</f>
        <v/>
      </c>
      <c r="AC36" s="97" t="str">
        <f>IF(AND('Mapa final'!$AD$26="Baja",'Mapa final'!$AF$26="Mayor"),CONCATENATE("R1C",'Mapa final'!$T$26),"")</f>
        <v/>
      </c>
      <c r="AD36" s="97" t="str">
        <f>IF(AND('Mapa final'!$AD$27="Baja",'Mapa final'!$AF$27="Mayor"),CONCATENATE("R1C",'Mapa final'!$T$27),"")</f>
        <v/>
      </c>
      <c r="AE36" s="97" t="str">
        <f ca="1">IF(AND('Mapa final'!$AD$28="Baja",'Mapa final'!$AF$28="Mayor"),CONCATENATE("R1C",'Mapa final'!$T$28),"")</f>
        <v/>
      </c>
      <c r="AF36" s="97" t="str">
        <f ca="1">IF(AND('Mapa final'!$AD$29="Baja",'Mapa final'!$AF$29="Mayor"),CONCATENATE("R1C",'Mapa final'!$T$29),"")</f>
        <v/>
      </c>
      <c r="AG36" s="97" t="str">
        <f ca="1">IF(AND('Mapa final'!$AD$30="Baja",'Mapa final'!$AF$30="Mayor"),CONCATENATE("R1C",'Mapa final'!$T$30),"")</f>
        <v/>
      </c>
      <c r="AH36" s="98" t="str">
        <f>IF(AND('Mapa final'!$AD$25="Baja",'Mapa final'!$AF$25="Catastrófico"),CONCATENATE("R1C",'Mapa final'!$T$25),"")</f>
        <v/>
      </c>
      <c r="AI36" s="98" t="str">
        <f>IF(AND('Mapa final'!$AD$26="Baja",'Mapa final'!$AF$26="Catastrófico"),CONCATENATE("R1C",'Mapa final'!$T$26),"")</f>
        <v/>
      </c>
      <c r="AJ36" s="98" t="str">
        <f>IF(AND('Mapa final'!$AD$27="Baja",'Mapa final'!$AF$27="Catastrófico"),CONCATENATE("R1C",'Mapa final'!$T$27),"")</f>
        <v/>
      </c>
      <c r="AK36" s="98" t="str">
        <f ca="1">IF(AND('Mapa final'!$AD$28="Baja",'Mapa final'!$AF$28="Catastrófico"),CONCATENATE("R1C",'Mapa final'!$T$28),"")</f>
        <v/>
      </c>
      <c r="AL36" s="98" t="str">
        <f ca="1">IF(AND('Mapa final'!$AD$29="Baja",'Mapa final'!$AF$29="Catastrófico"),CONCATENATE("R1C",'Mapa final'!$T$29),"")</f>
        <v/>
      </c>
      <c r="AM36" s="98" t="str">
        <f ca="1">IF(AND('Mapa final'!$AD$30="Baja",'Mapa final'!$AF$30="Catastrófico"),CONCATENATE("R1C",'Mapa final'!$T$30),"")</f>
        <v/>
      </c>
      <c r="AN36" s="1"/>
      <c r="AO36" s="318" t="s">
        <v>167</v>
      </c>
      <c r="AP36" s="298"/>
      <c r="AQ36" s="298"/>
      <c r="AR36" s="298"/>
      <c r="AS36" s="298"/>
      <c r="AT36" s="299"/>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spans="1:76" ht="15" customHeight="1">
      <c r="A37" s="1"/>
      <c r="B37" s="277"/>
      <c r="C37" s="198"/>
      <c r="D37" s="199"/>
      <c r="E37" s="210"/>
      <c r="F37" s="198"/>
      <c r="G37" s="198"/>
      <c r="H37" s="198"/>
      <c r="I37" s="198"/>
      <c r="J37" s="100" t="e">
        <f>IF(AND('Mapa final'!#REF!="Baja",'Mapa final'!#REF!="Leve"),CONCATENATE("R2C",'Mapa final'!#REF!),"")</f>
        <v>#REF!</v>
      </c>
      <c r="K37" s="100" t="e">
        <f>IF(AND('Mapa final'!#REF!="Baja",'Mapa final'!#REF!="Leve"),CONCATENATE("R2C",'Mapa final'!#REF!),"")</f>
        <v>#REF!</v>
      </c>
      <c r="L37" s="100" t="e">
        <f>IF(AND('Mapa final'!#REF!="Baja",'Mapa final'!#REF!="Leve"),CONCATENATE("R2C",'Mapa final'!#REF!),"")</f>
        <v>#REF!</v>
      </c>
      <c r="M37" s="100" t="e">
        <f>IF(AND('Mapa final'!#REF!="Baja",'Mapa final'!#REF!="Leve"),CONCATENATE("R2C",'Mapa final'!#REF!),"")</f>
        <v>#REF!</v>
      </c>
      <c r="N37" s="100" t="e">
        <f>IF(AND('Mapa final'!#REF!="Baja",'Mapa final'!#REF!="Leve"),CONCATENATE("R2C",'Mapa final'!#REF!),"")</f>
        <v>#REF!</v>
      </c>
      <c r="O37" s="100" t="e">
        <f>IF(AND('Mapa final'!#REF!="Baja",'Mapa final'!#REF!="Leve"),CONCATENATE("R2C",'Mapa final'!#REF!),"")</f>
        <v>#REF!</v>
      </c>
      <c r="P37" s="99" t="e">
        <f>IF(AND('Mapa final'!#REF!="Baja",'Mapa final'!#REF!="Menor"),CONCATENATE("R2C",'Mapa final'!#REF!),"")</f>
        <v>#REF!</v>
      </c>
      <c r="Q37" s="99" t="e">
        <f>IF(AND('Mapa final'!#REF!="Baja",'Mapa final'!#REF!="Menor"),CONCATENATE("R2C",'Mapa final'!#REF!),"")</f>
        <v>#REF!</v>
      </c>
      <c r="R37" s="99" t="e">
        <f>IF(AND('Mapa final'!#REF!="Baja",'Mapa final'!#REF!="Menor"),CONCATENATE("R2C",'Mapa final'!#REF!),"")</f>
        <v>#REF!</v>
      </c>
      <c r="S37" s="99" t="e">
        <f>IF(AND('Mapa final'!#REF!="Baja",'Mapa final'!#REF!="Menor"),CONCATENATE("R2C",'Mapa final'!#REF!),"")</f>
        <v>#REF!</v>
      </c>
      <c r="T37" s="99" t="e">
        <f>IF(AND('Mapa final'!#REF!="Baja",'Mapa final'!#REF!="Menor"),CONCATENATE("R2C",'Mapa final'!#REF!),"")</f>
        <v>#REF!</v>
      </c>
      <c r="U37" s="99" t="e">
        <f>IF(AND('Mapa final'!#REF!="Baja",'Mapa final'!#REF!="Menor"),CONCATENATE("R2C",'Mapa final'!#REF!),"")</f>
        <v>#REF!</v>
      </c>
      <c r="V37" s="99" t="e">
        <f>IF(AND('Mapa final'!#REF!="Baja",'Mapa final'!#REF!="Moderado"),CONCATENATE("R2C",'Mapa final'!#REF!),"")</f>
        <v>#REF!</v>
      </c>
      <c r="W37" s="99" t="e">
        <f>IF(AND('Mapa final'!#REF!="Baja",'Mapa final'!#REF!="Moderado"),CONCATENATE("R2C",'Mapa final'!#REF!),"")</f>
        <v>#REF!</v>
      </c>
      <c r="X37" s="99" t="e">
        <f>IF(AND('Mapa final'!#REF!="Baja",'Mapa final'!#REF!="Moderado"),CONCATENATE("R2C",'Mapa final'!#REF!),"")</f>
        <v>#REF!</v>
      </c>
      <c r="Y37" s="99" t="e">
        <f>IF(AND('Mapa final'!#REF!="Baja",'Mapa final'!#REF!="Moderado"),CONCATENATE("R2C",'Mapa final'!#REF!),"")</f>
        <v>#REF!</v>
      </c>
      <c r="Z37" s="99" t="e">
        <f>IF(AND('Mapa final'!#REF!="Baja",'Mapa final'!#REF!="Moderado"),CONCATENATE("R2C",'Mapa final'!#REF!),"")</f>
        <v>#REF!</v>
      </c>
      <c r="AA37" s="99" t="e">
        <f>IF(AND('Mapa final'!#REF!="Baja",'Mapa final'!#REF!="Moderado"),CONCATENATE("R2C",'Mapa final'!#REF!),"")</f>
        <v>#REF!</v>
      </c>
      <c r="AB37" s="97" t="e">
        <f>IF(AND('Mapa final'!#REF!="Baja",'Mapa final'!#REF!="Mayor"),CONCATENATE("R2C",'Mapa final'!#REF!),"")</f>
        <v>#REF!</v>
      </c>
      <c r="AC37" s="97" t="e">
        <f>IF(AND('Mapa final'!#REF!="Baja",'Mapa final'!#REF!="Mayor"),CONCATENATE("R2C",'Mapa final'!#REF!),"")</f>
        <v>#REF!</v>
      </c>
      <c r="AD37" s="97" t="e">
        <f>IF(AND('Mapa final'!#REF!="Baja",'Mapa final'!#REF!="Mayor"),CONCATENATE("R2C",'Mapa final'!#REF!),"")</f>
        <v>#REF!</v>
      </c>
      <c r="AE37" s="97" t="e">
        <f>IF(AND('Mapa final'!#REF!="Baja",'Mapa final'!#REF!="Mayor"),CONCATENATE("R2C",'Mapa final'!#REF!),"")</f>
        <v>#REF!</v>
      </c>
      <c r="AF37" s="97" t="e">
        <f>IF(AND('Mapa final'!#REF!="Baja",'Mapa final'!#REF!="Mayor"),CONCATENATE("R2C",'Mapa final'!#REF!),"")</f>
        <v>#REF!</v>
      </c>
      <c r="AG37" s="97" t="e">
        <f>IF(AND('Mapa final'!#REF!="Baja",'Mapa final'!#REF!="Mayor"),CONCATENATE("R2C",'Mapa final'!#REF!),"")</f>
        <v>#REF!</v>
      </c>
      <c r="AH37" s="98" t="e">
        <f>IF(AND('Mapa final'!#REF!="Baja",'Mapa final'!#REF!="Catastrófico"),CONCATENATE("R2C",'Mapa final'!#REF!),"")</f>
        <v>#REF!</v>
      </c>
      <c r="AI37" s="98" t="e">
        <f>IF(AND('Mapa final'!#REF!="Baja",'Mapa final'!#REF!="Catastrófico"),CONCATENATE("R2C",'Mapa final'!#REF!),"")</f>
        <v>#REF!</v>
      </c>
      <c r="AJ37" s="98" t="e">
        <f>IF(AND('Mapa final'!#REF!="Baja",'Mapa final'!#REF!="Catastrófico"),CONCATENATE("R2C",'Mapa final'!#REF!),"")</f>
        <v>#REF!</v>
      </c>
      <c r="AK37" s="98" t="e">
        <f>IF(AND('Mapa final'!#REF!="Baja",'Mapa final'!#REF!="Catastrófico"),CONCATENATE("R2C",'Mapa final'!#REF!),"")</f>
        <v>#REF!</v>
      </c>
      <c r="AL37" s="98" t="e">
        <f>IF(AND('Mapa final'!#REF!="Baja",'Mapa final'!#REF!="Catastrófico"),CONCATENATE("R2C",'Mapa final'!#REF!),"")</f>
        <v>#REF!</v>
      </c>
      <c r="AM37" s="98" t="e">
        <f>IF(AND('Mapa final'!#REF!="Baja",'Mapa final'!#REF!="Catastrófico"),CONCATENATE("R2C",'Mapa final'!#REF!),"")</f>
        <v>#REF!</v>
      </c>
      <c r="AN37" s="1"/>
      <c r="AO37" s="300"/>
      <c r="AP37" s="198"/>
      <c r="AQ37" s="198"/>
      <c r="AR37" s="198"/>
      <c r="AS37" s="198"/>
      <c r="AT37" s="30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spans="1:76" ht="15" customHeight="1">
      <c r="A38" s="1"/>
      <c r="B38" s="277"/>
      <c r="C38" s="198"/>
      <c r="D38" s="199"/>
      <c r="E38" s="210"/>
      <c r="F38" s="198"/>
      <c r="G38" s="198"/>
      <c r="H38" s="198"/>
      <c r="I38" s="198"/>
      <c r="J38" s="100" t="e">
        <f>IF(AND('Mapa final'!#REF!="Baja",'Mapa final'!#REF!="Leve"),CONCATENATE("R3C",'Mapa final'!#REF!),"")</f>
        <v>#REF!</v>
      </c>
      <c r="K38" s="100" t="e">
        <f>IF(AND('Mapa final'!#REF!="Baja",'Mapa final'!#REF!="Leve"),CONCATENATE("R3C",'Mapa final'!#REF!),"")</f>
        <v>#REF!</v>
      </c>
      <c r="L38" s="100" t="e">
        <f>IF(AND('Mapa final'!#REF!="Baja",'Mapa final'!#REF!="Leve"),CONCATENATE("R3C",'Mapa final'!#REF!),"")</f>
        <v>#REF!</v>
      </c>
      <c r="M38" s="100" t="e">
        <f>IF(AND('Mapa final'!#REF!="Baja",'Mapa final'!#REF!="Leve"),CONCATENATE("R3C",'Mapa final'!#REF!),"")</f>
        <v>#REF!</v>
      </c>
      <c r="N38" s="100" t="e">
        <f>IF(AND('Mapa final'!#REF!="Baja",'Mapa final'!#REF!="Leve"),CONCATENATE("R3C",'Mapa final'!#REF!),"")</f>
        <v>#REF!</v>
      </c>
      <c r="O38" s="100" t="e">
        <f>IF(AND('Mapa final'!#REF!="Baja",'Mapa final'!#REF!="Leve"),CONCATENATE("R3C",'Mapa final'!#REF!),"")</f>
        <v>#REF!</v>
      </c>
      <c r="P38" s="99" t="e">
        <f>IF(AND('Mapa final'!#REF!="Baja",'Mapa final'!#REF!="Menor"),CONCATENATE("R3C",'Mapa final'!#REF!),"")</f>
        <v>#REF!</v>
      </c>
      <c r="Q38" s="99" t="e">
        <f>IF(AND('Mapa final'!#REF!="Baja",'Mapa final'!#REF!="Menor"),CONCATENATE("R3C",'Mapa final'!#REF!),"")</f>
        <v>#REF!</v>
      </c>
      <c r="R38" s="99" t="e">
        <f>IF(AND('Mapa final'!#REF!="Baja",'Mapa final'!#REF!="Menor"),CONCATENATE("R3C",'Mapa final'!#REF!),"")</f>
        <v>#REF!</v>
      </c>
      <c r="S38" s="99" t="e">
        <f>IF(AND('Mapa final'!#REF!="Baja",'Mapa final'!#REF!="Menor"),CONCATENATE("R3C",'Mapa final'!#REF!),"")</f>
        <v>#REF!</v>
      </c>
      <c r="T38" s="99" t="e">
        <f>IF(AND('Mapa final'!#REF!="Baja",'Mapa final'!#REF!="Menor"),CONCATENATE("R3C",'Mapa final'!#REF!),"")</f>
        <v>#REF!</v>
      </c>
      <c r="U38" s="99" t="e">
        <f>IF(AND('Mapa final'!#REF!="Baja",'Mapa final'!#REF!="Menor"),CONCATENATE("R3C",'Mapa final'!#REF!),"")</f>
        <v>#REF!</v>
      </c>
      <c r="V38" s="99" t="e">
        <f>IF(AND('Mapa final'!#REF!="Baja",'Mapa final'!#REF!="Moderado"),CONCATENATE("R3C",'Mapa final'!#REF!),"")</f>
        <v>#REF!</v>
      </c>
      <c r="W38" s="99" t="e">
        <f>IF(AND('Mapa final'!#REF!="Baja",'Mapa final'!#REF!="Moderado"),CONCATENATE("R3C",'Mapa final'!#REF!),"")</f>
        <v>#REF!</v>
      </c>
      <c r="X38" s="99" t="e">
        <f>IF(AND('Mapa final'!#REF!="Baja",'Mapa final'!#REF!="Moderado"),CONCATENATE("R3C",'Mapa final'!#REF!),"")</f>
        <v>#REF!</v>
      </c>
      <c r="Y38" s="99" t="e">
        <f>IF(AND('Mapa final'!#REF!="Baja",'Mapa final'!#REF!="Moderado"),CONCATENATE("R3C",'Mapa final'!#REF!),"")</f>
        <v>#REF!</v>
      </c>
      <c r="Z38" s="99" t="e">
        <f>IF(AND('Mapa final'!#REF!="Baja",'Mapa final'!#REF!="Moderado"),CONCATENATE("R3C",'Mapa final'!#REF!),"")</f>
        <v>#REF!</v>
      </c>
      <c r="AA38" s="99" t="e">
        <f>IF(AND('Mapa final'!#REF!="Baja",'Mapa final'!#REF!="Moderado"),CONCATENATE("R3C",'Mapa final'!#REF!),"")</f>
        <v>#REF!</v>
      </c>
      <c r="AB38" s="97" t="e">
        <f>IF(AND('Mapa final'!#REF!="Baja",'Mapa final'!#REF!="Mayor"),CONCATENATE("R3C",'Mapa final'!#REF!),"")</f>
        <v>#REF!</v>
      </c>
      <c r="AC38" s="97" t="e">
        <f>IF(AND('Mapa final'!#REF!="Baja",'Mapa final'!#REF!="Mayor"),CONCATENATE("R3C",'Mapa final'!#REF!),"")</f>
        <v>#REF!</v>
      </c>
      <c r="AD38" s="97" t="e">
        <f>IF(AND('Mapa final'!#REF!="Baja",'Mapa final'!#REF!="Mayor"),CONCATENATE("R3C",'Mapa final'!#REF!),"")</f>
        <v>#REF!</v>
      </c>
      <c r="AE38" s="97" t="e">
        <f>IF(AND('Mapa final'!#REF!="Baja",'Mapa final'!#REF!="Mayor"),CONCATENATE("R3C",'Mapa final'!#REF!),"")</f>
        <v>#REF!</v>
      </c>
      <c r="AF38" s="97" t="e">
        <f>IF(AND('Mapa final'!#REF!="Baja",'Mapa final'!#REF!="Mayor"),CONCATENATE("R3C",'Mapa final'!#REF!),"")</f>
        <v>#REF!</v>
      </c>
      <c r="AG38" s="97" t="e">
        <f>IF(AND('Mapa final'!#REF!="Baja",'Mapa final'!#REF!="Mayor"),CONCATENATE("R3C",'Mapa final'!#REF!),"")</f>
        <v>#REF!</v>
      </c>
      <c r="AH38" s="98" t="e">
        <f>IF(AND('Mapa final'!#REF!="Baja",'Mapa final'!#REF!="Catastrófico"),CONCATENATE("R3C",'Mapa final'!#REF!),"")</f>
        <v>#REF!</v>
      </c>
      <c r="AI38" s="98" t="e">
        <f>IF(AND('Mapa final'!#REF!="Baja",'Mapa final'!#REF!="Catastrófico"),CONCATENATE("R3C",'Mapa final'!#REF!),"")</f>
        <v>#REF!</v>
      </c>
      <c r="AJ38" s="98" t="e">
        <f>IF(AND('Mapa final'!#REF!="Baja",'Mapa final'!#REF!="Catastrófico"),CONCATENATE("R3C",'Mapa final'!#REF!),"")</f>
        <v>#REF!</v>
      </c>
      <c r="AK38" s="98" t="e">
        <f>IF(AND('Mapa final'!#REF!="Baja",'Mapa final'!#REF!="Catastrófico"),CONCATENATE("R3C",'Mapa final'!#REF!),"")</f>
        <v>#REF!</v>
      </c>
      <c r="AL38" s="98" t="e">
        <f>IF(AND('Mapa final'!#REF!="Baja",'Mapa final'!#REF!="Catastrófico"),CONCATENATE("R3C",'Mapa final'!#REF!),"")</f>
        <v>#REF!</v>
      </c>
      <c r="AM38" s="98" t="e">
        <f>IF(AND('Mapa final'!#REF!="Baja",'Mapa final'!#REF!="Catastrófico"),CONCATENATE("R3C",'Mapa final'!#REF!),"")</f>
        <v>#REF!</v>
      </c>
      <c r="AN38" s="1"/>
      <c r="AO38" s="300"/>
      <c r="AP38" s="198"/>
      <c r="AQ38" s="198"/>
      <c r="AR38" s="198"/>
      <c r="AS38" s="198"/>
      <c r="AT38" s="30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spans="1:76" ht="15" customHeight="1">
      <c r="A39" s="1"/>
      <c r="B39" s="277"/>
      <c r="C39" s="198"/>
      <c r="D39" s="199"/>
      <c r="E39" s="210"/>
      <c r="F39" s="198"/>
      <c r="G39" s="198"/>
      <c r="H39" s="198"/>
      <c r="I39" s="198"/>
      <c r="J39" s="100" t="e">
        <f>IF(AND('Mapa final'!#REF!="Baja",'Mapa final'!#REF!="Leve"),CONCATENATE("R4C",'Mapa final'!#REF!),"")</f>
        <v>#REF!</v>
      </c>
      <c r="K39" s="100" t="e">
        <f>IF(AND('Mapa final'!#REF!="Baja",'Mapa final'!#REF!="Leve"),CONCATENATE("R4C",'Mapa final'!#REF!),"")</f>
        <v>#REF!</v>
      </c>
      <c r="L39" s="100" t="e">
        <f>IF(AND('Mapa final'!#REF!="Baja",'Mapa final'!#REF!="Leve"),CONCATENATE("R4C",'Mapa final'!#REF!),"")</f>
        <v>#REF!</v>
      </c>
      <c r="M39" s="100" t="e">
        <f>IF(AND('Mapa final'!#REF!="Baja",'Mapa final'!#REF!="Leve"),CONCATENATE("R4C",'Mapa final'!#REF!),"")</f>
        <v>#REF!</v>
      </c>
      <c r="N39" s="100" t="e">
        <f>IF(AND('Mapa final'!#REF!="Baja",'Mapa final'!#REF!="Leve"),CONCATENATE("R4C",'Mapa final'!#REF!),"")</f>
        <v>#REF!</v>
      </c>
      <c r="O39" s="100" t="e">
        <f>IF(AND('Mapa final'!#REF!="Baja",'Mapa final'!#REF!="Leve"),CONCATENATE("R4C",'Mapa final'!#REF!),"")</f>
        <v>#REF!</v>
      </c>
      <c r="P39" s="99" t="e">
        <f>IF(AND('Mapa final'!#REF!="Baja",'Mapa final'!#REF!="Menor"),CONCATENATE("R4C",'Mapa final'!#REF!),"")</f>
        <v>#REF!</v>
      </c>
      <c r="Q39" s="99" t="e">
        <f>IF(AND('Mapa final'!#REF!="Baja",'Mapa final'!#REF!="Menor"),CONCATENATE("R4C",'Mapa final'!#REF!),"")</f>
        <v>#REF!</v>
      </c>
      <c r="R39" s="99" t="e">
        <f>IF(AND('Mapa final'!#REF!="Baja",'Mapa final'!#REF!="Menor"),CONCATENATE("R4C",'Mapa final'!#REF!),"")</f>
        <v>#REF!</v>
      </c>
      <c r="S39" s="99" t="e">
        <f>IF(AND('Mapa final'!#REF!="Baja",'Mapa final'!#REF!="Menor"),CONCATENATE("R4C",'Mapa final'!#REF!),"")</f>
        <v>#REF!</v>
      </c>
      <c r="T39" s="99" t="e">
        <f>IF(AND('Mapa final'!#REF!="Baja",'Mapa final'!#REF!="Menor"),CONCATENATE("R4C",'Mapa final'!#REF!),"")</f>
        <v>#REF!</v>
      </c>
      <c r="U39" s="99" t="e">
        <f>IF(AND('Mapa final'!#REF!="Baja",'Mapa final'!#REF!="Menor"),CONCATENATE("R4C",'Mapa final'!#REF!),"")</f>
        <v>#REF!</v>
      </c>
      <c r="V39" s="99" t="e">
        <f>IF(AND('Mapa final'!#REF!="Baja",'Mapa final'!#REF!="Moderado"),CONCATENATE("R4C",'Mapa final'!#REF!),"")</f>
        <v>#REF!</v>
      </c>
      <c r="W39" s="99" t="e">
        <f>IF(AND('Mapa final'!#REF!="Baja",'Mapa final'!#REF!="Moderado"),CONCATENATE("R4C",'Mapa final'!#REF!),"")</f>
        <v>#REF!</v>
      </c>
      <c r="X39" s="99" t="e">
        <f>IF(AND('Mapa final'!#REF!="Baja",'Mapa final'!#REF!="Moderado"),CONCATENATE("R4C",'Mapa final'!#REF!),"")</f>
        <v>#REF!</v>
      </c>
      <c r="Y39" s="99" t="e">
        <f>IF(AND('Mapa final'!#REF!="Baja",'Mapa final'!#REF!="Moderado"),CONCATENATE("R4C",'Mapa final'!#REF!),"")</f>
        <v>#REF!</v>
      </c>
      <c r="Z39" s="99" t="e">
        <f>IF(AND('Mapa final'!#REF!="Baja",'Mapa final'!#REF!="Moderado"),CONCATENATE("R4C",'Mapa final'!#REF!),"")</f>
        <v>#REF!</v>
      </c>
      <c r="AA39" s="99" t="e">
        <f>IF(AND('Mapa final'!#REF!="Baja",'Mapa final'!#REF!="Moderado"),CONCATENATE("R4C",'Mapa final'!#REF!),"")</f>
        <v>#REF!</v>
      </c>
      <c r="AB39" s="97" t="e">
        <f>IF(AND('Mapa final'!#REF!="Baja",'Mapa final'!#REF!="Mayor"),CONCATENATE("R4C",'Mapa final'!#REF!),"")</f>
        <v>#REF!</v>
      </c>
      <c r="AC39" s="97" t="e">
        <f>IF(AND('Mapa final'!#REF!="Baja",'Mapa final'!#REF!="Mayor"),CONCATENATE("R4C",'Mapa final'!#REF!),"")</f>
        <v>#REF!</v>
      </c>
      <c r="AD39" s="97" t="e">
        <f>IF(AND('Mapa final'!#REF!="Baja",'Mapa final'!#REF!="Mayor"),CONCATENATE("R4C",'Mapa final'!#REF!),"")</f>
        <v>#REF!</v>
      </c>
      <c r="AE39" s="97" t="e">
        <f>IF(AND('Mapa final'!#REF!="Baja",'Mapa final'!#REF!="Mayor"),CONCATENATE("R4C",'Mapa final'!#REF!),"")</f>
        <v>#REF!</v>
      </c>
      <c r="AF39" s="97" t="e">
        <f>IF(AND('Mapa final'!#REF!="Baja",'Mapa final'!#REF!="Mayor"),CONCATENATE("R4C",'Mapa final'!#REF!),"")</f>
        <v>#REF!</v>
      </c>
      <c r="AG39" s="97" t="e">
        <f>IF(AND('Mapa final'!#REF!="Baja",'Mapa final'!#REF!="Mayor"),CONCATENATE("R4C",'Mapa final'!#REF!),"")</f>
        <v>#REF!</v>
      </c>
      <c r="AH39" s="98" t="e">
        <f>IF(AND('Mapa final'!#REF!="Baja",'Mapa final'!#REF!="Catastrófico"),CONCATENATE("R4C",'Mapa final'!#REF!),"")</f>
        <v>#REF!</v>
      </c>
      <c r="AI39" s="98" t="e">
        <f>IF(AND('Mapa final'!#REF!="Baja",'Mapa final'!#REF!="Catastrófico"),CONCATENATE("R4C",'Mapa final'!#REF!),"")</f>
        <v>#REF!</v>
      </c>
      <c r="AJ39" s="98" t="e">
        <f>IF(AND('Mapa final'!#REF!="Baja",'Mapa final'!#REF!="Catastrófico"),CONCATENATE("R4C",'Mapa final'!#REF!),"")</f>
        <v>#REF!</v>
      </c>
      <c r="AK39" s="98" t="e">
        <f>IF(AND('Mapa final'!#REF!="Baja",'Mapa final'!#REF!="Catastrófico"),CONCATENATE("R4C",'Mapa final'!#REF!),"")</f>
        <v>#REF!</v>
      </c>
      <c r="AL39" s="98" t="e">
        <f>IF(AND('Mapa final'!#REF!="Baja",'Mapa final'!#REF!="Catastrófico"),CONCATENATE("R4C",'Mapa final'!#REF!),"")</f>
        <v>#REF!</v>
      </c>
      <c r="AM39" s="98" t="e">
        <f>IF(AND('Mapa final'!#REF!="Baja",'Mapa final'!#REF!="Catastrófico"),CONCATENATE("R4C",'Mapa final'!#REF!),"")</f>
        <v>#REF!</v>
      </c>
      <c r="AN39" s="1"/>
      <c r="AO39" s="300"/>
      <c r="AP39" s="198"/>
      <c r="AQ39" s="198"/>
      <c r="AR39" s="198"/>
      <c r="AS39" s="198"/>
      <c r="AT39" s="30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spans="1:76" ht="15" customHeight="1">
      <c r="A40" s="1"/>
      <c r="B40" s="277"/>
      <c r="C40" s="198"/>
      <c r="D40" s="199"/>
      <c r="E40" s="210"/>
      <c r="F40" s="198"/>
      <c r="G40" s="198"/>
      <c r="H40" s="198"/>
      <c r="I40" s="198"/>
      <c r="J40" s="100" t="e">
        <f>IF(AND('Mapa final'!#REF!="Baja",'Mapa final'!#REF!="Leve"),CONCATENATE("R5C",'Mapa final'!#REF!),"")</f>
        <v>#REF!</v>
      </c>
      <c r="K40" s="100" t="e">
        <f>IF(AND('Mapa final'!#REF!="Baja",'Mapa final'!#REF!="Leve"),CONCATENATE("R5C",'Mapa final'!#REF!),"")</f>
        <v>#REF!</v>
      </c>
      <c r="L40" s="100" t="e">
        <f>IF(AND('Mapa final'!#REF!="Baja",'Mapa final'!#REF!="Leve"),CONCATENATE("R5C",'Mapa final'!#REF!),"")</f>
        <v>#REF!</v>
      </c>
      <c r="M40" s="100" t="e">
        <f>IF(AND('Mapa final'!#REF!="Baja",'Mapa final'!#REF!="Leve"),CONCATENATE("R5C",'Mapa final'!#REF!),"")</f>
        <v>#REF!</v>
      </c>
      <c r="N40" s="100" t="e">
        <f>IF(AND('Mapa final'!#REF!="Baja",'Mapa final'!#REF!="Leve"),CONCATENATE("R5C",'Mapa final'!#REF!),"")</f>
        <v>#REF!</v>
      </c>
      <c r="O40" s="100" t="e">
        <f>IF(AND('Mapa final'!#REF!="Baja",'Mapa final'!#REF!="Leve"),CONCATENATE("R5C",'Mapa final'!#REF!),"")</f>
        <v>#REF!</v>
      </c>
      <c r="P40" s="99" t="e">
        <f>IF(AND('Mapa final'!#REF!="Baja",'Mapa final'!#REF!="Menor"),CONCATENATE("R5C",'Mapa final'!#REF!),"")</f>
        <v>#REF!</v>
      </c>
      <c r="Q40" s="99" t="e">
        <f>IF(AND('Mapa final'!#REF!="Baja",'Mapa final'!#REF!="Menor"),CONCATENATE("R5C",'Mapa final'!#REF!),"")</f>
        <v>#REF!</v>
      </c>
      <c r="R40" s="99" t="e">
        <f>IF(AND('Mapa final'!#REF!="Baja",'Mapa final'!#REF!="Menor"),CONCATENATE("R5C",'Mapa final'!#REF!),"")</f>
        <v>#REF!</v>
      </c>
      <c r="S40" s="99" t="e">
        <f>IF(AND('Mapa final'!#REF!="Baja",'Mapa final'!#REF!="Menor"),CONCATENATE("R5C",'Mapa final'!#REF!),"")</f>
        <v>#REF!</v>
      </c>
      <c r="T40" s="99" t="e">
        <f>IF(AND('Mapa final'!#REF!="Baja",'Mapa final'!#REF!="Menor"),CONCATENATE("R5C",'Mapa final'!#REF!),"")</f>
        <v>#REF!</v>
      </c>
      <c r="U40" s="99" t="e">
        <f>IF(AND('Mapa final'!#REF!="Baja",'Mapa final'!#REF!="Menor"),CONCATENATE("R5C",'Mapa final'!#REF!),"")</f>
        <v>#REF!</v>
      </c>
      <c r="V40" s="99" t="e">
        <f>IF(AND('Mapa final'!#REF!="Baja",'Mapa final'!#REF!="Moderado"),CONCATENATE("R5C",'Mapa final'!#REF!),"")</f>
        <v>#REF!</v>
      </c>
      <c r="W40" s="99" t="e">
        <f>IF(AND('Mapa final'!#REF!="Baja",'Mapa final'!#REF!="Moderado"),CONCATENATE("R5C",'Mapa final'!#REF!),"")</f>
        <v>#REF!</v>
      </c>
      <c r="X40" s="99" t="e">
        <f>IF(AND('Mapa final'!#REF!="Baja",'Mapa final'!#REF!="Moderado"),CONCATENATE("R5C",'Mapa final'!#REF!),"")</f>
        <v>#REF!</v>
      </c>
      <c r="Y40" s="99" t="e">
        <f>IF(AND('Mapa final'!#REF!="Baja",'Mapa final'!#REF!="Moderado"),CONCATENATE("R5C",'Mapa final'!#REF!),"")</f>
        <v>#REF!</v>
      </c>
      <c r="Z40" s="99" t="e">
        <f>IF(AND('Mapa final'!#REF!="Baja",'Mapa final'!#REF!="Moderado"),CONCATENATE("R5C",'Mapa final'!#REF!),"")</f>
        <v>#REF!</v>
      </c>
      <c r="AA40" s="99" t="e">
        <f>IF(AND('Mapa final'!#REF!="Baja",'Mapa final'!#REF!="Moderado"),CONCATENATE("R5C",'Mapa final'!#REF!),"")</f>
        <v>#REF!</v>
      </c>
      <c r="AB40" s="97" t="e">
        <f>IF(AND('Mapa final'!#REF!="Baja",'Mapa final'!#REF!="Mayor"),CONCATENATE("R5C",'Mapa final'!#REF!),"")</f>
        <v>#REF!</v>
      </c>
      <c r="AC40" s="97" t="e">
        <f>IF(AND('Mapa final'!#REF!="Baja",'Mapa final'!#REF!="Mayor"),CONCATENATE("R5C",'Mapa final'!#REF!),"")</f>
        <v>#REF!</v>
      </c>
      <c r="AD40" s="97" t="e">
        <f>IF(AND('Mapa final'!#REF!="Baja",'Mapa final'!#REF!="Mayor"),CONCATENATE("R5C",'Mapa final'!#REF!),"")</f>
        <v>#REF!</v>
      </c>
      <c r="AE40" s="97" t="e">
        <f>IF(AND('Mapa final'!#REF!="Baja",'Mapa final'!#REF!="Mayor"),CONCATENATE("R5C",'Mapa final'!#REF!),"")</f>
        <v>#REF!</v>
      </c>
      <c r="AF40" s="97" t="e">
        <f>IF(AND('Mapa final'!#REF!="Baja",'Mapa final'!#REF!="Mayor"),CONCATENATE("R5C",'Mapa final'!#REF!),"")</f>
        <v>#REF!</v>
      </c>
      <c r="AG40" s="97" t="e">
        <f>IF(AND('Mapa final'!#REF!="Baja",'Mapa final'!#REF!="Mayor"),CONCATENATE("R5C",'Mapa final'!#REF!),"")</f>
        <v>#REF!</v>
      </c>
      <c r="AH40" s="98" t="e">
        <f>IF(AND('Mapa final'!#REF!="Baja",'Mapa final'!#REF!="Catastrófico"),CONCATENATE("R5C",'Mapa final'!#REF!),"")</f>
        <v>#REF!</v>
      </c>
      <c r="AI40" s="98" t="e">
        <f>IF(AND('Mapa final'!#REF!="Baja",'Mapa final'!#REF!="Catastrófico"),CONCATENATE("R5C",'Mapa final'!#REF!),"")</f>
        <v>#REF!</v>
      </c>
      <c r="AJ40" s="98" t="e">
        <f>IF(AND('Mapa final'!#REF!="Baja",'Mapa final'!#REF!="Catastrófico"),CONCATENATE("R5C",'Mapa final'!#REF!),"")</f>
        <v>#REF!</v>
      </c>
      <c r="AK40" s="98" t="e">
        <f>IF(AND('Mapa final'!#REF!="Baja",'Mapa final'!#REF!="Catastrófico"),CONCATENATE("R5C",'Mapa final'!#REF!),"")</f>
        <v>#REF!</v>
      </c>
      <c r="AL40" s="98" t="e">
        <f>IF(AND('Mapa final'!#REF!="Baja",'Mapa final'!#REF!="Catastrófico"),CONCATENATE("R5C",'Mapa final'!#REF!),"")</f>
        <v>#REF!</v>
      </c>
      <c r="AM40" s="98" t="e">
        <f>IF(AND('Mapa final'!#REF!="Baja",'Mapa final'!#REF!="Catastrófico"),CONCATENATE("R5C",'Mapa final'!#REF!),"")</f>
        <v>#REF!</v>
      </c>
      <c r="AN40" s="1"/>
      <c r="AO40" s="300"/>
      <c r="AP40" s="198"/>
      <c r="AQ40" s="198"/>
      <c r="AR40" s="198"/>
      <c r="AS40" s="198"/>
      <c r="AT40" s="30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spans="1:76" ht="15" customHeight="1">
      <c r="A41" s="1"/>
      <c r="B41" s="277"/>
      <c r="C41" s="198"/>
      <c r="D41" s="199"/>
      <c r="E41" s="210"/>
      <c r="F41" s="198"/>
      <c r="G41" s="198"/>
      <c r="H41" s="198"/>
      <c r="I41" s="198"/>
      <c r="J41" s="100" t="e">
        <f>IF(AND('Mapa final'!#REF!="Baja",'Mapa final'!#REF!="Leve"),CONCATENATE("R6C",'Mapa final'!#REF!),"")</f>
        <v>#REF!</v>
      </c>
      <c r="K41" s="100" t="e">
        <f>IF(AND('Mapa final'!#REF!="Baja",'Mapa final'!#REF!="Leve"),CONCATENATE("R6C",'Mapa final'!#REF!),"")</f>
        <v>#REF!</v>
      </c>
      <c r="L41" s="100" t="e">
        <f>IF(AND('Mapa final'!#REF!="Baja",'Mapa final'!#REF!="Leve"),CONCATENATE("R6C",'Mapa final'!#REF!),"")</f>
        <v>#REF!</v>
      </c>
      <c r="M41" s="100" t="e">
        <f>IF(AND('Mapa final'!#REF!="Baja",'Mapa final'!#REF!="Leve"),CONCATENATE("R6C",'Mapa final'!#REF!),"")</f>
        <v>#REF!</v>
      </c>
      <c r="N41" s="100" t="e">
        <f>IF(AND('Mapa final'!#REF!="Baja",'Mapa final'!#REF!="Leve"),CONCATENATE("R6C",'Mapa final'!#REF!),"")</f>
        <v>#REF!</v>
      </c>
      <c r="O41" s="100" t="e">
        <f>IF(AND('Mapa final'!#REF!="Baja",'Mapa final'!#REF!="Leve"),CONCATENATE("R6C",'Mapa final'!#REF!),"")</f>
        <v>#REF!</v>
      </c>
      <c r="P41" s="99" t="e">
        <f>IF(AND('Mapa final'!#REF!="Baja",'Mapa final'!#REF!="Menor"),CONCATENATE("R6C",'Mapa final'!#REF!),"")</f>
        <v>#REF!</v>
      </c>
      <c r="Q41" s="99" t="e">
        <f>IF(AND('Mapa final'!#REF!="Baja",'Mapa final'!#REF!="Menor"),CONCATENATE("R6C",'Mapa final'!#REF!),"")</f>
        <v>#REF!</v>
      </c>
      <c r="R41" s="99" t="e">
        <f>IF(AND('Mapa final'!#REF!="Baja",'Mapa final'!#REF!="Menor"),CONCATENATE("R6C",'Mapa final'!#REF!),"")</f>
        <v>#REF!</v>
      </c>
      <c r="S41" s="99" t="e">
        <f>IF(AND('Mapa final'!#REF!="Baja",'Mapa final'!#REF!="Menor"),CONCATENATE("R6C",'Mapa final'!#REF!),"")</f>
        <v>#REF!</v>
      </c>
      <c r="T41" s="99" t="e">
        <f>IF(AND('Mapa final'!#REF!="Baja",'Mapa final'!#REF!="Menor"),CONCATENATE("R6C",'Mapa final'!#REF!),"")</f>
        <v>#REF!</v>
      </c>
      <c r="U41" s="99" t="e">
        <f>IF(AND('Mapa final'!#REF!="Baja",'Mapa final'!#REF!="Menor"),CONCATENATE("R6C",'Mapa final'!#REF!),"")</f>
        <v>#REF!</v>
      </c>
      <c r="V41" s="99" t="e">
        <f>IF(AND('Mapa final'!#REF!="Baja",'Mapa final'!#REF!="Moderado"),CONCATENATE("R6C",'Mapa final'!#REF!),"")</f>
        <v>#REF!</v>
      </c>
      <c r="W41" s="99" t="e">
        <f>IF(AND('Mapa final'!#REF!="Baja",'Mapa final'!#REF!="Moderado"),CONCATENATE("R6C",'Mapa final'!#REF!),"")</f>
        <v>#REF!</v>
      </c>
      <c r="X41" s="99" t="e">
        <f>IF(AND('Mapa final'!#REF!="Baja",'Mapa final'!#REF!="Moderado"),CONCATENATE("R6C",'Mapa final'!#REF!),"")</f>
        <v>#REF!</v>
      </c>
      <c r="Y41" s="99" t="e">
        <f>IF(AND('Mapa final'!#REF!="Baja",'Mapa final'!#REF!="Moderado"),CONCATENATE("R6C",'Mapa final'!#REF!),"")</f>
        <v>#REF!</v>
      </c>
      <c r="Z41" s="99" t="e">
        <f>IF(AND('Mapa final'!#REF!="Baja",'Mapa final'!#REF!="Moderado"),CONCATENATE("R6C",'Mapa final'!#REF!),"")</f>
        <v>#REF!</v>
      </c>
      <c r="AA41" s="99" t="e">
        <f>IF(AND('Mapa final'!#REF!="Baja",'Mapa final'!#REF!="Moderado"),CONCATENATE("R6C",'Mapa final'!#REF!),"")</f>
        <v>#REF!</v>
      </c>
      <c r="AB41" s="97" t="e">
        <f>IF(AND('Mapa final'!#REF!="Baja",'Mapa final'!#REF!="Mayor"),CONCATENATE("R6C",'Mapa final'!#REF!),"")</f>
        <v>#REF!</v>
      </c>
      <c r="AC41" s="97" t="e">
        <f>IF(AND('Mapa final'!#REF!="Baja",'Mapa final'!#REF!="Mayor"),CONCATENATE("R6C",'Mapa final'!#REF!),"")</f>
        <v>#REF!</v>
      </c>
      <c r="AD41" s="97" t="e">
        <f>IF(AND('Mapa final'!#REF!="Baja",'Mapa final'!#REF!="Mayor"),CONCATENATE("R6C",'Mapa final'!#REF!),"")</f>
        <v>#REF!</v>
      </c>
      <c r="AE41" s="97" t="e">
        <f>IF(AND('Mapa final'!#REF!="Baja",'Mapa final'!#REF!="Mayor"),CONCATENATE("R6C",'Mapa final'!#REF!),"")</f>
        <v>#REF!</v>
      </c>
      <c r="AF41" s="97" t="e">
        <f>IF(AND('Mapa final'!#REF!="Baja",'Mapa final'!#REF!="Mayor"),CONCATENATE("R6C",'Mapa final'!#REF!),"")</f>
        <v>#REF!</v>
      </c>
      <c r="AG41" s="97" t="e">
        <f>IF(AND('Mapa final'!#REF!="Baja",'Mapa final'!#REF!="Mayor"),CONCATENATE("R6C",'Mapa final'!#REF!),"")</f>
        <v>#REF!</v>
      </c>
      <c r="AH41" s="98" t="e">
        <f>IF(AND('Mapa final'!#REF!="Baja",'Mapa final'!#REF!="Catastrófico"),CONCATENATE("R6C",'Mapa final'!#REF!),"")</f>
        <v>#REF!</v>
      </c>
      <c r="AI41" s="98" t="e">
        <f>IF(AND('Mapa final'!#REF!="Baja",'Mapa final'!#REF!="Catastrófico"),CONCATENATE("R6C",'Mapa final'!#REF!),"")</f>
        <v>#REF!</v>
      </c>
      <c r="AJ41" s="98" t="e">
        <f>IF(AND('Mapa final'!#REF!="Baja",'Mapa final'!#REF!="Catastrófico"),CONCATENATE("R6C",'Mapa final'!#REF!),"")</f>
        <v>#REF!</v>
      </c>
      <c r="AK41" s="98" t="e">
        <f>IF(AND('Mapa final'!#REF!="Baja",'Mapa final'!#REF!="Catastrófico"),CONCATENATE("R6C",'Mapa final'!#REF!),"")</f>
        <v>#REF!</v>
      </c>
      <c r="AL41" s="98" t="e">
        <f>IF(AND('Mapa final'!#REF!="Baja",'Mapa final'!#REF!="Catastrófico"),CONCATENATE("R6C",'Mapa final'!#REF!),"")</f>
        <v>#REF!</v>
      </c>
      <c r="AM41" s="98" t="e">
        <f>IF(AND('Mapa final'!#REF!="Baja",'Mapa final'!#REF!="Catastrófico"),CONCATENATE("R6C",'Mapa final'!#REF!),"")</f>
        <v>#REF!</v>
      </c>
      <c r="AN41" s="1"/>
      <c r="AO41" s="300"/>
      <c r="AP41" s="198"/>
      <c r="AQ41" s="198"/>
      <c r="AR41" s="198"/>
      <c r="AS41" s="198"/>
      <c r="AT41" s="30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spans="1:76" ht="15" customHeight="1">
      <c r="A42" s="1"/>
      <c r="B42" s="277"/>
      <c r="C42" s="198"/>
      <c r="D42" s="199"/>
      <c r="E42" s="210"/>
      <c r="F42" s="198"/>
      <c r="G42" s="198"/>
      <c r="H42" s="198"/>
      <c r="I42" s="198"/>
      <c r="J42" s="100" t="e">
        <f>IF(AND('Mapa final'!#REF!="Baja",'Mapa final'!#REF!="Leve"),CONCATENATE("R7C",'Mapa final'!#REF!),"")</f>
        <v>#REF!</v>
      </c>
      <c r="K42" s="100" t="e">
        <f>IF(AND('Mapa final'!#REF!="Baja",'Mapa final'!#REF!="Leve"),CONCATENATE("R7C",'Mapa final'!#REF!),"")</f>
        <v>#REF!</v>
      </c>
      <c r="L42" s="100" t="e">
        <f>IF(AND('Mapa final'!#REF!="Baja",'Mapa final'!#REF!="Leve"),CONCATENATE("R7C",'Mapa final'!#REF!),"")</f>
        <v>#REF!</v>
      </c>
      <c r="M42" s="100" t="e">
        <f>IF(AND('Mapa final'!#REF!="Baja",'Mapa final'!#REF!="Leve"),CONCATENATE("R7C",'Mapa final'!#REF!),"")</f>
        <v>#REF!</v>
      </c>
      <c r="N42" s="100" t="e">
        <f>IF(AND('Mapa final'!#REF!="Baja",'Mapa final'!#REF!="Leve"),CONCATENATE("R7C",'Mapa final'!#REF!),"")</f>
        <v>#REF!</v>
      </c>
      <c r="O42" s="100" t="e">
        <f>IF(AND('Mapa final'!#REF!="Baja",'Mapa final'!#REF!="Leve"),CONCATENATE("R7C",'Mapa final'!#REF!),"")</f>
        <v>#REF!</v>
      </c>
      <c r="P42" s="99" t="e">
        <f>IF(AND('Mapa final'!#REF!="Baja",'Mapa final'!#REF!="Menor"),CONCATENATE("R7C",'Mapa final'!#REF!),"")</f>
        <v>#REF!</v>
      </c>
      <c r="Q42" s="99" t="e">
        <f>IF(AND('Mapa final'!#REF!="Baja",'Mapa final'!#REF!="Menor"),CONCATENATE("R7C",'Mapa final'!#REF!),"")</f>
        <v>#REF!</v>
      </c>
      <c r="R42" s="99" t="e">
        <f>IF(AND('Mapa final'!#REF!="Baja",'Mapa final'!#REF!="Menor"),CONCATENATE("R7C",'Mapa final'!#REF!),"")</f>
        <v>#REF!</v>
      </c>
      <c r="S42" s="99" t="e">
        <f>IF(AND('Mapa final'!#REF!="Baja",'Mapa final'!#REF!="Menor"),CONCATENATE("R7C",'Mapa final'!#REF!),"")</f>
        <v>#REF!</v>
      </c>
      <c r="T42" s="99" t="e">
        <f>IF(AND('Mapa final'!#REF!="Baja",'Mapa final'!#REF!="Menor"),CONCATENATE("R7C",'Mapa final'!#REF!),"")</f>
        <v>#REF!</v>
      </c>
      <c r="U42" s="99" t="e">
        <f>IF(AND('Mapa final'!#REF!="Baja",'Mapa final'!#REF!="Menor"),CONCATENATE("R7C",'Mapa final'!#REF!),"")</f>
        <v>#REF!</v>
      </c>
      <c r="V42" s="99" t="e">
        <f>IF(AND('Mapa final'!#REF!="Baja",'Mapa final'!#REF!="Moderado"),CONCATENATE("R7C",'Mapa final'!#REF!),"")</f>
        <v>#REF!</v>
      </c>
      <c r="W42" s="99" t="e">
        <f>IF(AND('Mapa final'!#REF!="Baja",'Mapa final'!#REF!="Moderado"),CONCATENATE("R7C",'Mapa final'!#REF!),"")</f>
        <v>#REF!</v>
      </c>
      <c r="X42" s="99" t="e">
        <f>IF(AND('Mapa final'!#REF!="Baja",'Mapa final'!#REF!="Moderado"),CONCATENATE("R7C",'Mapa final'!#REF!),"")</f>
        <v>#REF!</v>
      </c>
      <c r="Y42" s="99" t="e">
        <f>IF(AND('Mapa final'!#REF!="Baja",'Mapa final'!#REF!="Moderado"),CONCATENATE("R7C",'Mapa final'!#REF!),"")</f>
        <v>#REF!</v>
      </c>
      <c r="Z42" s="99" t="e">
        <f>IF(AND('Mapa final'!#REF!="Baja",'Mapa final'!#REF!="Moderado"),CONCATENATE("R7C",'Mapa final'!#REF!),"")</f>
        <v>#REF!</v>
      </c>
      <c r="AA42" s="99" t="e">
        <f>IF(AND('Mapa final'!#REF!="Baja",'Mapa final'!#REF!="Moderado"),CONCATENATE("R7C",'Mapa final'!#REF!),"")</f>
        <v>#REF!</v>
      </c>
      <c r="AB42" s="97" t="e">
        <f>IF(AND('Mapa final'!#REF!="Baja",'Mapa final'!#REF!="Mayor"),CONCATENATE("R7C",'Mapa final'!#REF!),"")</f>
        <v>#REF!</v>
      </c>
      <c r="AC42" s="97" t="e">
        <f>IF(AND('Mapa final'!#REF!="Baja",'Mapa final'!#REF!="Mayor"),CONCATENATE("R7C",'Mapa final'!#REF!),"")</f>
        <v>#REF!</v>
      </c>
      <c r="AD42" s="97" t="e">
        <f>IF(AND('Mapa final'!#REF!="Baja",'Mapa final'!#REF!="Mayor"),CONCATENATE("R7C",'Mapa final'!#REF!),"")</f>
        <v>#REF!</v>
      </c>
      <c r="AE42" s="97" t="e">
        <f>IF(AND('Mapa final'!#REF!="Baja",'Mapa final'!#REF!="Mayor"),CONCATENATE("R7C",'Mapa final'!#REF!),"")</f>
        <v>#REF!</v>
      </c>
      <c r="AF42" s="97" t="e">
        <f>IF(AND('Mapa final'!#REF!="Baja",'Mapa final'!#REF!="Mayor"),CONCATENATE("R7C",'Mapa final'!#REF!),"")</f>
        <v>#REF!</v>
      </c>
      <c r="AG42" s="97" t="e">
        <f>IF(AND('Mapa final'!#REF!="Baja",'Mapa final'!#REF!="Mayor"),CONCATENATE("R7C",'Mapa final'!#REF!),"")</f>
        <v>#REF!</v>
      </c>
      <c r="AH42" s="98" t="e">
        <f>IF(AND('Mapa final'!#REF!="Baja",'Mapa final'!#REF!="Catastrófico"),CONCATENATE("R7C",'Mapa final'!#REF!),"")</f>
        <v>#REF!</v>
      </c>
      <c r="AI42" s="98" t="e">
        <f>IF(AND('Mapa final'!#REF!="Baja",'Mapa final'!#REF!="Catastrófico"),CONCATENATE("R7C",'Mapa final'!#REF!),"")</f>
        <v>#REF!</v>
      </c>
      <c r="AJ42" s="98" t="e">
        <f>IF(AND('Mapa final'!#REF!="Baja",'Mapa final'!#REF!="Catastrófico"),CONCATENATE("R7C",'Mapa final'!#REF!),"")</f>
        <v>#REF!</v>
      </c>
      <c r="AK42" s="98" t="e">
        <f>IF(AND('Mapa final'!#REF!="Baja",'Mapa final'!#REF!="Catastrófico"),CONCATENATE("R7C",'Mapa final'!#REF!),"")</f>
        <v>#REF!</v>
      </c>
      <c r="AL42" s="98" t="e">
        <f>IF(AND('Mapa final'!#REF!="Baja",'Mapa final'!#REF!="Catastrófico"),CONCATENATE("R7C",'Mapa final'!#REF!),"")</f>
        <v>#REF!</v>
      </c>
      <c r="AM42" s="98" t="e">
        <f>IF(AND('Mapa final'!#REF!="Baja",'Mapa final'!#REF!="Catastrófico"),CONCATENATE("R7C",'Mapa final'!#REF!),"")</f>
        <v>#REF!</v>
      </c>
      <c r="AN42" s="1"/>
      <c r="AO42" s="300"/>
      <c r="AP42" s="198"/>
      <c r="AQ42" s="198"/>
      <c r="AR42" s="198"/>
      <c r="AS42" s="198"/>
      <c r="AT42" s="30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spans="1:76" ht="15" customHeight="1">
      <c r="A43" s="1"/>
      <c r="B43" s="277"/>
      <c r="C43" s="198"/>
      <c r="D43" s="199"/>
      <c r="E43" s="210"/>
      <c r="F43" s="198"/>
      <c r="G43" s="198"/>
      <c r="H43" s="198"/>
      <c r="I43" s="198"/>
      <c r="J43" s="100" t="e">
        <f>IF(AND('Mapa final'!#REF!="Baja",'Mapa final'!#REF!="Leve"),CONCATENATE("R8C",'Mapa final'!#REF!),"")</f>
        <v>#REF!</v>
      </c>
      <c r="K43" s="100" t="e">
        <f>IF(AND('Mapa final'!#REF!="Baja",'Mapa final'!#REF!="Leve"),CONCATENATE("R8C",'Mapa final'!#REF!),"")</f>
        <v>#REF!</v>
      </c>
      <c r="L43" s="100" t="e">
        <f>IF(AND('Mapa final'!#REF!="Baja",'Mapa final'!#REF!="Leve"),CONCATENATE("R8C",'Mapa final'!#REF!),"")</f>
        <v>#REF!</v>
      </c>
      <c r="M43" s="100" t="e">
        <f>IF(AND('Mapa final'!#REF!="Baja",'Mapa final'!#REF!="Leve"),CONCATENATE("R8C",'Mapa final'!#REF!),"")</f>
        <v>#REF!</v>
      </c>
      <c r="N43" s="100" t="e">
        <f>IF(AND('Mapa final'!#REF!="Baja",'Mapa final'!#REF!="Leve"),CONCATENATE("R8C",'Mapa final'!#REF!),"")</f>
        <v>#REF!</v>
      </c>
      <c r="O43" s="100" t="e">
        <f>IF(AND('Mapa final'!#REF!="Baja",'Mapa final'!#REF!="Leve"),CONCATENATE("R8C",'Mapa final'!#REF!),"")</f>
        <v>#REF!</v>
      </c>
      <c r="P43" s="99" t="e">
        <f>IF(AND('Mapa final'!#REF!="Baja",'Mapa final'!#REF!="Menor"),CONCATENATE("R8C",'Mapa final'!#REF!),"")</f>
        <v>#REF!</v>
      </c>
      <c r="Q43" s="99" t="e">
        <f>IF(AND('Mapa final'!#REF!="Baja",'Mapa final'!#REF!="Menor"),CONCATENATE("R8C",'Mapa final'!#REF!),"")</f>
        <v>#REF!</v>
      </c>
      <c r="R43" s="99" t="e">
        <f>IF(AND('Mapa final'!#REF!="Baja",'Mapa final'!#REF!="Menor"),CONCATENATE("R8C",'Mapa final'!#REF!),"")</f>
        <v>#REF!</v>
      </c>
      <c r="S43" s="99" t="e">
        <f>IF(AND('Mapa final'!#REF!="Baja",'Mapa final'!#REF!="Menor"),CONCATENATE("R8C",'Mapa final'!#REF!),"")</f>
        <v>#REF!</v>
      </c>
      <c r="T43" s="99" t="e">
        <f>IF(AND('Mapa final'!#REF!="Baja",'Mapa final'!#REF!="Menor"),CONCATENATE("R8C",'Mapa final'!#REF!),"")</f>
        <v>#REF!</v>
      </c>
      <c r="U43" s="99" t="e">
        <f>IF(AND('Mapa final'!#REF!="Baja",'Mapa final'!#REF!="Menor"),CONCATENATE("R8C",'Mapa final'!#REF!),"")</f>
        <v>#REF!</v>
      </c>
      <c r="V43" s="99" t="e">
        <f>IF(AND('Mapa final'!#REF!="Baja",'Mapa final'!#REF!="Moderado"),CONCATENATE("R8C",'Mapa final'!#REF!),"")</f>
        <v>#REF!</v>
      </c>
      <c r="W43" s="99" t="e">
        <f>IF(AND('Mapa final'!#REF!="Baja",'Mapa final'!#REF!="Moderado"),CONCATENATE("R8C",'Mapa final'!#REF!),"")</f>
        <v>#REF!</v>
      </c>
      <c r="X43" s="99" t="e">
        <f>IF(AND('Mapa final'!#REF!="Baja",'Mapa final'!#REF!="Moderado"),CONCATENATE("R8C",'Mapa final'!#REF!),"")</f>
        <v>#REF!</v>
      </c>
      <c r="Y43" s="99" t="e">
        <f>IF(AND('Mapa final'!#REF!="Baja",'Mapa final'!#REF!="Moderado"),CONCATENATE("R8C",'Mapa final'!#REF!),"")</f>
        <v>#REF!</v>
      </c>
      <c r="Z43" s="99" t="e">
        <f>IF(AND('Mapa final'!#REF!="Baja",'Mapa final'!#REF!="Moderado"),CONCATENATE("R8C",'Mapa final'!#REF!),"")</f>
        <v>#REF!</v>
      </c>
      <c r="AA43" s="99" t="e">
        <f>IF(AND('Mapa final'!#REF!="Baja",'Mapa final'!#REF!="Moderado"),CONCATENATE("R8C",'Mapa final'!#REF!),"")</f>
        <v>#REF!</v>
      </c>
      <c r="AB43" s="97" t="e">
        <f>IF(AND('Mapa final'!#REF!="Baja",'Mapa final'!#REF!="Mayor"),CONCATENATE("R8C",'Mapa final'!#REF!),"")</f>
        <v>#REF!</v>
      </c>
      <c r="AC43" s="97" t="e">
        <f>IF(AND('Mapa final'!#REF!="Baja",'Mapa final'!#REF!="Mayor"),CONCATENATE("R8C",'Mapa final'!#REF!),"")</f>
        <v>#REF!</v>
      </c>
      <c r="AD43" s="97" t="e">
        <f>IF(AND('Mapa final'!#REF!="Baja",'Mapa final'!#REF!="Mayor"),CONCATENATE("R8C",'Mapa final'!#REF!),"")</f>
        <v>#REF!</v>
      </c>
      <c r="AE43" s="97" t="e">
        <f>IF(AND('Mapa final'!#REF!="Baja",'Mapa final'!#REF!="Mayor"),CONCATENATE("R8C",'Mapa final'!#REF!),"")</f>
        <v>#REF!</v>
      </c>
      <c r="AF43" s="97" t="e">
        <f>IF(AND('Mapa final'!#REF!="Baja",'Mapa final'!#REF!="Mayor"),CONCATENATE("R8C",'Mapa final'!#REF!),"")</f>
        <v>#REF!</v>
      </c>
      <c r="AG43" s="97" t="e">
        <f>IF(AND('Mapa final'!#REF!="Baja",'Mapa final'!#REF!="Mayor"),CONCATENATE("R8C",'Mapa final'!#REF!),"")</f>
        <v>#REF!</v>
      </c>
      <c r="AH43" s="98" t="e">
        <f>IF(AND('Mapa final'!#REF!="Baja",'Mapa final'!#REF!="Catastrófico"),CONCATENATE("R8C",'Mapa final'!#REF!),"")</f>
        <v>#REF!</v>
      </c>
      <c r="AI43" s="98" t="e">
        <f>IF(AND('Mapa final'!#REF!="Baja",'Mapa final'!#REF!="Catastrófico"),CONCATENATE("R8C",'Mapa final'!#REF!),"")</f>
        <v>#REF!</v>
      </c>
      <c r="AJ43" s="98" t="e">
        <f>IF(AND('Mapa final'!#REF!="Baja",'Mapa final'!#REF!="Catastrófico"),CONCATENATE("R8C",'Mapa final'!#REF!),"")</f>
        <v>#REF!</v>
      </c>
      <c r="AK43" s="98" t="e">
        <f>IF(AND('Mapa final'!#REF!="Baja",'Mapa final'!#REF!="Catastrófico"),CONCATENATE("R8C",'Mapa final'!#REF!),"")</f>
        <v>#REF!</v>
      </c>
      <c r="AL43" s="98" t="e">
        <f>IF(AND('Mapa final'!#REF!="Baja",'Mapa final'!#REF!="Catastrófico"),CONCATENATE("R8C",'Mapa final'!#REF!),"")</f>
        <v>#REF!</v>
      </c>
      <c r="AM43" s="98" t="e">
        <f>IF(AND('Mapa final'!#REF!="Baja",'Mapa final'!#REF!="Catastrófico"),CONCATENATE("R8C",'Mapa final'!#REF!),"")</f>
        <v>#REF!</v>
      </c>
      <c r="AN43" s="1"/>
      <c r="AO43" s="300"/>
      <c r="AP43" s="198"/>
      <c r="AQ43" s="198"/>
      <c r="AR43" s="198"/>
      <c r="AS43" s="198"/>
      <c r="AT43" s="30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spans="1:76" ht="15" customHeight="1">
      <c r="A44" s="1"/>
      <c r="B44" s="277"/>
      <c r="C44" s="198"/>
      <c r="D44" s="199"/>
      <c r="E44" s="210"/>
      <c r="F44" s="198"/>
      <c r="G44" s="198"/>
      <c r="H44" s="198"/>
      <c r="I44" s="198"/>
      <c r="J44" s="100" t="e">
        <f>IF(AND('Mapa final'!#REF!="Baja",'Mapa final'!#REF!="Leve"),CONCATENATE("R9C",'Mapa final'!#REF!),"")</f>
        <v>#REF!</v>
      </c>
      <c r="K44" s="100" t="e">
        <f>IF(AND('Mapa final'!#REF!="Baja",'Mapa final'!#REF!="Leve"),CONCATENATE("R9C",'Mapa final'!#REF!),"")</f>
        <v>#REF!</v>
      </c>
      <c r="L44" s="100" t="e">
        <f>IF(AND('Mapa final'!#REF!="Baja",'Mapa final'!#REF!="Leve"),CONCATENATE("R9C",'Mapa final'!#REF!),"")</f>
        <v>#REF!</v>
      </c>
      <c r="M44" s="100" t="e">
        <f>IF(AND('Mapa final'!#REF!="Baja",'Mapa final'!#REF!="Leve"),CONCATENATE("R9C",'Mapa final'!#REF!),"")</f>
        <v>#REF!</v>
      </c>
      <c r="N44" s="100" t="e">
        <f>IF(AND('Mapa final'!#REF!="Baja",'Mapa final'!#REF!="Leve"),CONCATENATE("R9C",'Mapa final'!#REF!),"")</f>
        <v>#REF!</v>
      </c>
      <c r="O44" s="100" t="e">
        <f>IF(AND('Mapa final'!#REF!="Baja",'Mapa final'!#REF!="Leve"),CONCATENATE("R9C",'Mapa final'!#REF!),"")</f>
        <v>#REF!</v>
      </c>
      <c r="P44" s="99" t="e">
        <f>IF(AND('Mapa final'!#REF!="Baja",'Mapa final'!#REF!="Menor"),CONCATENATE("R9C",'Mapa final'!#REF!),"")</f>
        <v>#REF!</v>
      </c>
      <c r="Q44" s="99" t="e">
        <f>IF(AND('Mapa final'!#REF!="Baja",'Mapa final'!#REF!="Menor"),CONCATENATE("R9C",'Mapa final'!#REF!),"")</f>
        <v>#REF!</v>
      </c>
      <c r="R44" s="99" t="e">
        <f>IF(AND('Mapa final'!#REF!="Baja",'Mapa final'!#REF!="Menor"),CONCATENATE("R9C",'Mapa final'!#REF!),"")</f>
        <v>#REF!</v>
      </c>
      <c r="S44" s="99" t="e">
        <f>IF(AND('Mapa final'!#REF!="Baja",'Mapa final'!#REF!="Menor"),CONCATENATE("R9C",'Mapa final'!#REF!),"")</f>
        <v>#REF!</v>
      </c>
      <c r="T44" s="99" t="e">
        <f>IF(AND('Mapa final'!#REF!="Baja",'Mapa final'!#REF!="Menor"),CONCATENATE("R9C",'Mapa final'!#REF!),"")</f>
        <v>#REF!</v>
      </c>
      <c r="U44" s="99" t="e">
        <f>IF(AND('Mapa final'!#REF!="Baja",'Mapa final'!#REF!="Menor"),CONCATENATE("R9C",'Mapa final'!#REF!),"")</f>
        <v>#REF!</v>
      </c>
      <c r="V44" s="99" t="e">
        <f>IF(AND('Mapa final'!#REF!="Baja",'Mapa final'!#REF!="Moderado"),CONCATENATE("R9C",'Mapa final'!#REF!),"")</f>
        <v>#REF!</v>
      </c>
      <c r="W44" s="99" t="e">
        <f>IF(AND('Mapa final'!#REF!="Baja",'Mapa final'!#REF!="Moderado"),CONCATENATE("R9C",'Mapa final'!#REF!),"")</f>
        <v>#REF!</v>
      </c>
      <c r="X44" s="99" t="e">
        <f>IF(AND('Mapa final'!#REF!="Baja",'Mapa final'!#REF!="Moderado"),CONCATENATE("R9C",'Mapa final'!#REF!),"")</f>
        <v>#REF!</v>
      </c>
      <c r="Y44" s="99" t="e">
        <f>IF(AND('Mapa final'!#REF!="Baja",'Mapa final'!#REF!="Moderado"),CONCATENATE("R9C",'Mapa final'!#REF!),"")</f>
        <v>#REF!</v>
      </c>
      <c r="Z44" s="99" t="e">
        <f>IF(AND('Mapa final'!#REF!="Baja",'Mapa final'!#REF!="Moderado"),CONCATENATE("R9C",'Mapa final'!#REF!),"")</f>
        <v>#REF!</v>
      </c>
      <c r="AA44" s="99" t="e">
        <f>IF(AND('Mapa final'!#REF!="Baja",'Mapa final'!#REF!="Moderado"),CONCATENATE("R9C",'Mapa final'!#REF!),"")</f>
        <v>#REF!</v>
      </c>
      <c r="AB44" s="97" t="e">
        <f>IF(AND('Mapa final'!#REF!="Baja",'Mapa final'!#REF!="Mayor"),CONCATENATE("R9C",'Mapa final'!#REF!),"")</f>
        <v>#REF!</v>
      </c>
      <c r="AC44" s="97" t="e">
        <f>IF(AND('Mapa final'!#REF!="Baja",'Mapa final'!#REF!="Mayor"),CONCATENATE("R9C",'Mapa final'!#REF!),"")</f>
        <v>#REF!</v>
      </c>
      <c r="AD44" s="97" t="e">
        <f>IF(AND('Mapa final'!#REF!="Baja",'Mapa final'!#REF!="Mayor"),CONCATENATE("R9C",'Mapa final'!#REF!),"")</f>
        <v>#REF!</v>
      </c>
      <c r="AE44" s="97" t="e">
        <f>IF(AND('Mapa final'!#REF!="Baja",'Mapa final'!#REF!="Mayor"),CONCATENATE("R9C",'Mapa final'!#REF!),"")</f>
        <v>#REF!</v>
      </c>
      <c r="AF44" s="97" t="e">
        <f>IF(AND('Mapa final'!#REF!="Baja",'Mapa final'!#REF!="Mayor"),CONCATENATE("R9C",'Mapa final'!#REF!),"")</f>
        <v>#REF!</v>
      </c>
      <c r="AG44" s="97" t="e">
        <f>IF(AND('Mapa final'!#REF!="Baja",'Mapa final'!#REF!="Mayor"),CONCATENATE("R9C",'Mapa final'!#REF!),"")</f>
        <v>#REF!</v>
      </c>
      <c r="AH44" s="98" t="e">
        <f>IF(AND('Mapa final'!#REF!="Baja",'Mapa final'!#REF!="Catastrófico"),CONCATENATE("R9C",'Mapa final'!#REF!),"")</f>
        <v>#REF!</v>
      </c>
      <c r="AI44" s="98" t="e">
        <f>IF(AND('Mapa final'!#REF!="Baja",'Mapa final'!#REF!="Catastrófico"),CONCATENATE("R9C",'Mapa final'!#REF!),"")</f>
        <v>#REF!</v>
      </c>
      <c r="AJ44" s="98" t="e">
        <f>IF(AND('Mapa final'!#REF!="Baja",'Mapa final'!#REF!="Catastrófico"),CONCATENATE("R9C",'Mapa final'!#REF!),"")</f>
        <v>#REF!</v>
      </c>
      <c r="AK44" s="98" t="e">
        <f>IF(AND('Mapa final'!#REF!="Baja",'Mapa final'!#REF!="Catastrófico"),CONCATENATE("R9C",'Mapa final'!#REF!),"")</f>
        <v>#REF!</v>
      </c>
      <c r="AL44" s="98" t="e">
        <f>IF(AND('Mapa final'!#REF!="Baja",'Mapa final'!#REF!="Catastrófico"),CONCATENATE("R9C",'Mapa final'!#REF!),"")</f>
        <v>#REF!</v>
      </c>
      <c r="AM44" s="98" t="e">
        <f>IF(AND('Mapa final'!#REF!="Baja",'Mapa final'!#REF!="Catastrófico"),CONCATENATE("R9C",'Mapa final'!#REF!),"")</f>
        <v>#REF!</v>
      </c>
      <c r="AN44" s="1"/>
      <c r="AO44" s="300"/>
      <c r="AP44" s="198"/>
      <c r="AQ44" s="198"/>
      <c r="AR44" s="198"/>
      <c r="AS44" s="198"/>
      <c r="AT44" s="30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spans="1:76" ht="15.75" customHeight="1">
      <c r="A45" s="1"/>
      <c r="B45" s="277"/>
      <c r="C45" s="198"/>
      <c r="D45" s="199"/>
      <c r="E45" s="286"/>
      <c r="F45" s="287"/>
      <c r="G45" s="287"/>
      <c r="H45" s="287"/>
      <c r="I45" s="287"/>
      <c r="J45" s="100" t="e">
        <f>IF(AND('Mapa final'!#REF!="Baja",'Mapa final'!#REF!="Leve"),CONCATENATE("R10C",'Mapa final'!#REF!),"")</f>
        <v>#REF!</v>
      </c>
      <c r="K45" s="100" t="e">
        <f>IF(AND('Mapa final'!#REF!="Baja",'Mapa final'!#REF!="Leve"),CONCATENATE("R10C",'Mapa final'!#REF!),"")</f>
        <v>#REF!</v>
      </c>
      <c r="L45" s="100" t="e">
        <f>IF(AND('Mapa final'!#REF!="Baja",'Mapa final'!#REF!="Leve"),CONCATENATE("R10C",'Mapa final'!#REF!),"")</f>
        <v>#REF!</v>
      </c>
      <c r="M45" s="100" t="e">
        <f>IF(AND('Mapa final'!#REF!="Baja",'Mapa final'!#REF!="Leve"),CONCATENATE("R10C",'Mapa final'!#REF!),"")</f>
        <v>#REF!</v>
      </c>
      <c r="N45" s="100" t="e">
        <f>IF(AND('Mapa final'!#REF!="Baja",'Mapa final'!#REF!="Leve"),CONCATENATE("R10C",'Mapa final'!#REF!),"")</f>
        <v>#REF!</v>
      </c>
      <c r="O45" s="100" t="e">
        <f>IF(AND('Mapa final'!#REF!="Baja",'Mapa final'!#REF!="Leve"),CONCATENATE("R10C",'Mapa final'!#REF!),"")</f>
        <v>#REF!</v>
      </c>
      <c r="P45" s="99" t="e">
        <f>IF(AND('Mapa final'!#REF!="Baja",'Mapa final'!#REF!="Menor"),CONCATENATE("R10C",'Mapa final'!#REF!),"")</f>
        <v>#REF!</v>
      </c>
      <c r="Q45" s="99" t="e">
        <f>IF(AND('Mapa final'!#REF!="Baja",'Mapa final'!#REF!="Menor"),CONCATENATE("R10C",'Mapa final'!#REF!),"")</f>
        <v>#REF!</v>
      </c>
      <c r="R45" s="99" t="e">
        <f>IF(AND('Mapa final'!#REF!="Baja",'Mapa final'!#REF!="Menor"),CONCATENATE("R10C",'Mapa final'!#REF!),"")</f>
        <v>#REF!</v>
      </c>
      <c r="S45" s="99" t="e">
        <f>IF(AND('Mapa final'!#REF!="Baja",'Mapa final'!#REF!="Menor"),CONCATENATE("R10C",'Mapa final'!#REF!),"")</f>
        <v>#REF!</v>
      </c>
      <c r="T45" s="99" t="e">
        <f>IF(AND('Mapa final'!#REF!="Baja",'Mapa final'!#REF!="Menor"),CONCATENATE("R10C",'Mapa final'!#REF!),"")</f>
        <v>#REF!</v>
      </c>
      <c r="U45" s="99" t="e">
        <f>IF(AND('Mapa final'!#REF!="Baja",'Mapa final'!#REF!="Menor"),CONCATENATE("R10C",'Mapa final'!#REF!),"")</f>
        <v>#REF!</v>
      </c>
      <c r="V45" s="99" t="e">
        <f>IF(AND('Mapa final'!#REF!="Baja",'Mapa final'!#REF!="Moderado"),CONCATENATE("R10C",'Mapa final'!#REF!),"")</f>
        <v>#REF!</v>
      </c>
      <c r="W45" s="99" t="e">
        <f>IF(AND('Mapa final'!#REF!="Baja",'Mapa final'!#REF!="Moderado"),CONCATENATE("R10C",'Mapa final'!#REF!),"")</f>
        <v>#REF!</v>
      </c>
      <c r="X45" s="99" t="e">
        <f>IF(AND('Mapa final'!#REF!="Baja",'Mapa final'!#REF!="Moderado"),CONCATENATE("R10C",'Mapa final'!#REF!),"")</f>
        <v>#REF!</v>
      </c>
      <c r="Y45" s="99" t="e">
        <f>IF(AND('Mapa final'!#REF!="Baja",'Mapa final'!#REF!="Moderado"),CONCATENATE("R10C",'Mapa final'!#REF!),"")</f>
        <v>#REF!</v>
      </c>
      <c r="Z45" s="99" t="e">
        <f>IF(AND('Mapa final'!#REF!="Baja",'Mapa final'!#REF!="Moderado"),CONCATENATE("R10C",'Mapa final'!#REF!),"")</f>
        <v>#REF!</v>
      </c>
      <c r="AA45" s="99" t="e">
        <f>IF(AND('Mapa final'!#REF!="Baja",'Mapa final'!#REF!="Moderado"),CONCATENATE("R10C",'Mapa final'!#REF!),"")</f>
        <v>#REF!</v>
      </c>
      <c r="AB45" s="97" t="e">
        <f>IF(AND('Mapa final'!#REF!="Baja",'Mapa final'!#REF!="Mayor"),CONCATENATE("R10C",'Mapa final'!#REF!),"")</f>
        <v>#REF!</v>
      </c>
      <c r="AC45" s="97" t="e">
        <f>IF(AND('Mapa final'!#REF!="Baja",'Mapa final'!#REF!="Mayor"),CONCATENATE("R10C",'Mapa final'!#REF!),"")</f>
        <v>#REF!</v>
      </c>
      <c r="AD45" s="97" t="e">
        <f>IF(AND('Mapa final'!#REF!="Baja",'Mapa final'!#REF!="Mayor"),CONCATENATE("R10C",'Mapa final'!#REF!),"")</f>
        <v>#REF!</v>
      </c>
      <c r="AE45" s="97" t="e">
        <f>IF(AND('Mapa final'!#REF!="Baja",'Mapa final'!#REF!="Mayor"),CONCATENATE("R10C",'Mapa final'!#REF!),"")</f>
        <v>#REF!</v>
      </c>
      <c r="AF45" s="97" t="e">
        <f>IF(AND('Mapa final'!#REF!="Baja",'Mapa final'!#REF!="Mayor"),CONCATENATE("R10C",'Mapa final'!#REF!),"")</f>
        <v>#REF!</v>
      </c>
      <c r="AG45" s="97" t="e">
        <f>IF(AND('Mapa final'!#REF!="Baja",'Mapa final'!#REF!="Mayor"),CONCATENATE("R10C",'Mapa final'!#REF!),"")</f>
        <v>#REF!</v>
      </c>
      <c r="AH45" s="98" t="e">
        <f>IF(AND('Mapa final'!#REF!="Baja",'Mapa final'!#REF!="Catastrófico"),CONCATENATE("R10C",'Mapa final'!#REF!),"")</f>
        <v>#REF!</v>
      </c>
      <c r="AI45" s="98" t="e">
        <f>IF(AND('Mapa final'!#REF!="Baja",'Mapa final'!#REF!="Catastrófico"),CONCATENATE("R10C",'Mapa final'!#REF!),"")</f>
        <v>#REF!</v>
      </c>
      <c r="AJ45" s="98" t="e">
        <f>IF(AND('Mapa final'!#REF!="Baja",'Mapa final'!#REF!="Catastrófico"),CONCATENATE("R10C",'Mapa final'!#REF!),"")</f>
        <v>#REF!</v>
      </c>
      <c r="AK45" s="98" t="e">
        <f>IF(AND('Mapa final'!#REF!="Baja",'Mapa final'!#REF!="Catastrófico"),CONCATENATE("R10C",'Mapa final'!#REF!),"")</f>
        <v>#REF!</v>
      </c>
      <c r="AL45" s="98" t="e">
        <f>IF(AND('Mapa final'!#REF!="Baja",'Mapa final'!#REF!="Catastrófico"),CONCATENATE("R10C",'Mapa final'!#REF!),"")</f>
        <v>#REF!</v>
      </c>
      <c r="AM45" s="98" t="e">
        <f>IF(AND('Mapa final'!#REF!="Baja",'Mapa final'!#REF!="Catastrófico"),CONCATENATE("R10C",'Mapa final'!#REF!),"")</f>
        <v>#REF!</v>
      </c>
      <c r="AN45" s="1"/>
      <c r="AO45" s="302"/>
      <c r="AP45" s="303"/>
      <c r="AQ45" s="303"/>
      <c r="AR45" s="303"/>
      <c r="AS45" s="303"/>
      <c r="AT45" s="304"/>
    </row>
    <row r="46" spans="1:76" ht="46.5" customHeight="1">
      <c r="A46" s="1"/>
      <c r="B46" s="277"/>
      <c r="C46" s="198"/>
      <c r="D46" s="199"/>
      <c r="E46" s="319" t="s">
        <v>168</v>
      </c>
      <c r="F46" s="282"/>
      <c r="G46" s="282"/>
      <c r="H46" s="282"/>
      <c r="I46" s="291"/>
      <c r="J46" s="100" t="str">
        <f>IF(AND('Mapa final'!$AD$25="Muy Baja",'Mapa final'!$AF$25="Leve"),CONCATENATE("R1C",'Mapa final'!$T$25),"")</f>
        <v/>
      </c>
      <c r="K46" s="100" t="str">
        <f>IF(AND('Mapa final'!$AD$26="Muy Baja",'Mapa final'!$AF$26="Leve"),CONCATENATE("R1C",'Mapa final'!$T$26),"")</f>
        <v/>
      </c>
      <c r="L46" s="100" t="str">
        <f>IF(AND('Mapa final'!$AD$27="Muy Baja",'Mapa final'!$AF$27="Leve"),CONCATENATE("R1C",'Mapa final'!$T$27),"")</f>
        <v/>
      </c>
      <c r="M46" s="100" t="str">
        <f ca="1">IF(AND('Mapa final'!$AD$28="Muy Baja",'Mapa final'!$AF$28="Leve"),CONCATENATE("R1C",'Mapa final'!$T$28),"")</f>
        <v/>
      </c>
      <c r="N46" s="100" t="str">
        <f ca="1">IF(AND('Mapa final'!$AD$29="Muy Baja",'Mapa final'!$AF$29="Leve"),CONCATENATE("R1C",'Mapa final'!$T$29),"")</f>
        <v/>
      </c>
      <c r="O46" s="100" t="str">
        <f ca="1">IF(AND('Mapa final'!$AD$30="Muy Baja",'Mapa final'!$AF$30="Leve"),CONCATENATE("R1C",'Mapa final'!$T$30),"")</f>
        <v/>
      </c>
      <c r="P46" s="100" t="str">
        <f>IF(AND('Mapa final'!$AD$25="Muy Baja",'Mapa final'!$AF$25="Menor"),CONCATENATE("R1C",'Mapa final'!$T$25),"")</f>
        <v/>
      </c>
      <c r="Q46" s="100" t="str">
        <f>IF(AND('Mapa final'!$AD$26="Muy Baja",'Mapa final'!$AF$26="Menor"),CONCATENATE("R1C",'Mapa final'!$T$26),"")</f>
        <v/>
      </c>
      <c r="R46" s="100" t="str">
        <f>IF(AND('Mapa final'!$AD$27="Muy Baja",'Mapa final'!$AF$27="Menor"),CONCATENATE("R1C",'Mapa final'!$T$27),"")</f>
        <v/>
      </c>
      <c r="S46" s="100" t="str">
        <f ca="1">IF(AND('Mapa final'!$AD$28="Muy Baja",'Mapa final'!$AF$28="Menor"),CONCATENATE("R1C",'Mapa final'!$T$28),"")</f>
        <v/>
      </c>
      <c r="T46" s="100" t="str">
        <f ca="1">IF(AND('Mapa final'!$AD$29="Muy Baja",'Mapa final'!$AF$29="Menor"),CONCATENATE("R1C",'Mapa final'!$T$29),"")</f>
        <v/>
      </c>
      <c r="U46" s="100" t="str">
        <f ca="1">IF(AND('Mapa final'!$AD$30="Muy Baja",'Mapa final'!$AF$30="Menor"),CONCATENATE("R1C",'Mapa final'!$T$30),"")</f>
        <v/>
      </c>
      <c r="V46" s="99" t="str">
        <f>IF(AND('Mapa final'!$AD$25="Muy Baja",'Mapa final'!$AF$25="Moderado"),CONCATENATE("R1C",'Mapa final'!$T$25),"")</f>
        <v/>
      </c>
      <c r="W46" s="99" t="str">
        <f>IF(AND('Mapa final'!$AD$26="Muy Baja",'Mapa final'!$AF$26="Moderado"),CONCATENATE("R1C",'Mapa final'!$T$26),"")</f>
        <v/>
      </c>
      <c r="X46" s="99" t="str">
        <f>IF(AND('Mapa final'!$AD$27="Muy Baja",'Mapa final'!$AF$27="Moderado"),CONCATENATE("R1C",'Mapa final'!$T$27),"")</f>
        <v/>
      </c>
      <c r="Y46" s="99" t="str">
        <f ca="1">IF(AND('Mapa final'!$AD$28="Muy Baja",'Mapa final'!$AF$28="Moderado"),CONCATENATE("R1C",'Mapa final'!$T$28),"")</f>
        <v/>
      </c>
      <c r="Z46" s="99" t="str">
        <f ca="1">IF(AND('Mapa final'!$AD$29="Muy Baja",'Mapa final'!$AF$29="Moderado"),CONCATENATE("R1C",'Mapa final'!$T$29),"")</f>
        <v/>
      </c>
      <c r="AA46" s="99" t="str">
        <f ca="1">IF(AND('Mapa final'!$AD$30="Muy Baja",'Mapa final'!$AF$30="Moderado"),CONCATENATE("R1C",'Mapa final'!$T$30),"")</f>
        <v/>
      </c>
      <c r="AB46" s="97" t="str">
        <f>IF(AND('Mapa final'!$AD$25="Muy Baja",'Mapa final'!$AF$25="Mayor"),CONCATENATE("R1C",'Mapa final'!$T$25),"")</f>
        <v/>
      </c>
      <c r="AC46" s="97" t="str">
        <f>IF(AND('Mapa final'!$AD$26="Muy Baja",'Mapa final'!$AF$26="Mayor"),CONCATENATE("R1C",'Mapa final'!$T$26),"")</f>
        <v/>
      </c>
      <c r="AD46" s="97" t="str">
        <f>IF(AND('Mapa final'!$AD$27="Muy Baja",'Mapa final'!$AF$27="Mayor"),CONCATENATE("R1C",'Mapa final'!$T$27),"")</f>
        <v/>
      </c>
      <c r="AE46" s="97" t="str">
        <f ca="1">IF(AND('Mapa final'!$AD$28="Muy Baja",'Mapa final'!$AF$28="Mayor"),CONCATENATE("R1C",'Mapa final'!$T$28),"")</f>
        <v/>
      </c>
      <c r="AF46" s="97" t="str">
        <f ca="1">IF(AND('Mapa final'!$AD$29="Muy Baja",'Mapa final'!$AF$29="Mayor"),CONCATENATE("R1C",'Mapa final'!$T$29),"")</f>
        <v/>
      </c>
      <c r="AG46" s="97" t="str">
        <f ca="1">IF(AND('Mapa final'!$AD$30="Muy Baja",'Mapa final'!$AF$30="Mayor"),CONCATENATE("R1C",'Mapa final'!$T$30),"")</f>
        <v/>
      </c>
      <c r="AH46" s="98" t="str">
        <f>IF(AND('Mapa final'!$AD$25="Muy Baja",'Mapa final'!$AF$25="Catastrófico"),CONCATENATE("R1C",'Mapa final'!$T$25),"")</f>
        <v/>
      </c>
      <c r="AI46" s="98" t="str">
        <f>IF(AND('Mapa final'!$AD$26="Muy Baja",'Mapa final'!$AF$26="Catastrófico"),CONCATENATE("R1C",'Mapa final'!$T$26),"")</f>
        <v/>
      </c>
      <c r="AJ46" s="98" t="str">
        <f>IF(AND('Mapa final'!$AD$27="Muy Baja",'Mapa final'!$AF$27="Catastrófico"),CONCATENATE("R1C",'Mapa final'!$T$27),"")</f>
        <v/>
      </c>
      <c r="AK46" s="98" t="str">
        <f ca="1">IF(AND('Mapa final'!$AD$28="Muy Baja",'Mapa final'!$AF$28="Catastrófico"),CONCATENATE("R1C",'Mapa final'!$T$28),"")</f>
        <v/>
      </c>
      <c r="AL46" s="98" t="str">
        <f ca="1">IF(AND('Mapa final'!$AD$29="Muy Baja",'Mapa final'!$AF$29="Catastrófico"),CONCATENATE("R1C",'Mapa final'!$T$29),"")</f>
        <v/>
      </c>
      <c r="AM46" s="98" t="str">
        <f ca="1">IF(AND('Mapa final'!$AD$30="Muy Baja",'Mapa final'!$AF$30="Catastrófico"),CONCATENATE("R1C",'Mapa final'!$T$30),"")</f>
        <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spans="1:76" ht="46.5" customHeight="1">
      <c r="A47" s="1"/>
      <c r="B47" s="277"/>
      <c r="C47" s="198"/>
      <c r="D47" s="199"/>
      <c r="E47" s="210"/>
      <c r="F47" s="198"/>
      <c r="G47" s="198"/>
      <c r="H47" s="198"/>
      <c r="I47" s="199"/>
      <c r="J47" s="100" t="e">
        <f>IF(AND('Mapa final'!#REF!="Muy Baja",'Mapa final'!#REF!="Leve"),CONCATENATE("R2C",'Mapa final'!#REF!),"")</f>
        <v>#REF!</v>
      </c>
      <c r="K47" s="100" t="e">
        <f>IF(AND('Mapa final'!#REF!="Muy Baja",'Mapa final'!#REF!="Leve"),CONCATENATE("R2C",'Mapa final'!#REF!),"")</f>
        <v>#REF!</v>
      </c>
      <c r="L47" s="100" t="e">
        <f>IF(AND('Mapa final'!#REF!="Muy Baja",'Mapa final'!#REF!="Leve"),CONCATENATE("R2C",'Mapa final'!#REF!),"")</f>
        <v>#REF!</v>
      </c>
      <c r="M47" s="100" t="e">
        <f>IF(AND('Mapa final'!#REF!="Muy Baja",'Mapa final'!#REF!="Leve"),CONCATENATE("R2C",'Mapa final'!#REF!),"")</f>
        <v>#REF!</v>
      </c>
      <c r="N47" s="100" t="e">
        <f>IF(AND('Mapa final'!#REF!="Muy Baja",'Mapa final'!#REF!="Leve"),CONCATENATE("R2C",'Mapa final'!#REF!),"")</f>
        <v>#REF!</v>
      </c>
      <c r="O47" s="100" t="e">
        <f>IF(AND('Mapa final'!#REF!="Muy Baja",'Mapa final'!#REF!="Leve"),CONCATENATE("R2C",'Mapa final'!#REF!),"")</f>
        <v>#REF!</v>
      </c>
      <c r="P47" s="100" t="e">
        <f>IF(AND('Mapa final'!#REF!="Muy Baja",'Mapa final'!#REF!="Menor"),CONCATENATE("R2C",'Mapa final'!#REF!),"")</f>
        <v>#REF!</v>
      </c>
      <c r="Q47" s="100" t="e">
        <f>IF(AND('Mapa final'!#REF!="Muy Baja",'Mapa final'!#REF!="Menor"),CONCATENATE("R2C",'Mapa final'!#REF!),"")</f>
        <v>#REF!</v>
      </c>
      <c r="R47" s="100" t="e">
        <f>IF(AND('Mapa final'!#REF!="Muy Baja",'Mapa final'!#REF!="Menor"),CONCATENATE("R2C",'Mapa final'!#REF!),"")</f>
        <v>#REF!</v>
      </c>
      <c r="S47" s="100" t="e">
        <f>IF(AND('Mapa final'!#REF!="Muy Baja",'Mapa final'!#REF!="Menor"),CONCATENATE("R2C",'Mapa final'!#REF!),"")</f>
        <v>#REF!</v>
      </c>
      <c r="T47" s="100" t="e">
        <f>IF(AND('Mapa final'!#REF!="Muy Baja",'Mapa final'!#REF!="Menor"),CONCATENATE("R2C",'Mapa final'!#REF!),"")</f>
        <v>#REF!</v>
      </c>
      <c r="U47" s="100" t="e">
        <f>IF(AND('Mapa final'!#REF!="Muy Baja",'Mapa final'!#REF!="Menor"),CONCATENATE("R2C",'Mapa final'!#REF!),"")</f>
        <v>#REF!</v>
      </c>
      <c r="V47" s="99" t="e">
        <f>IF(AND('Mapa final'!#REF!="Muy Baja",'Mapa final'!#REF!="Moderado"),CONCATENATE("R2C",'Mapa final'!#REF!),"")</f>
        <v>#REF!</v>
      </c>
      <c r="W47" s="99" t="e">
        <f>IF(AND('Mapa final'!#REF!="Muy Baja",'Mapa final'!#REF!="Moderado"),CONCATENATE("R2C",'Mapa final'!#REF!),"")</f>
        <v>#REF!</v>
      </c>
      <c r="X47" s="99" t="e">
        <f>IF(AND('Mapa final'!#REF!="Muy Baja",'Mapa final'!#REF!="Moderado"),CONCATENATE("R2C",'Mapa final'!#REF!),"")</f>
        <v>#REF!</v>
      </c>
      <c r="Y47" s="99" t="e">
        <f>IF(AND('Mapa final'!#REF!="Muy Baja",'Mapa final'!#REF!="Moderado"),CONCATENATE("R2C",'Mapa final'!#REF!),"")</f>
        <v>#REF!</v>
      </c>
      <c r="Z47" s="99" t="e">
        <f>IF(AND('Mapa final'!#REF!="Muy Baja",'Mapa final'!#REF!="Moderado"),CONCATENATE("R2C",'Mapa final'!#REF!),"")</f>
        <v>#REF!</v>
      </c>
      <c r="AA47" s="99" t="e">
        <f>IF(AND('Mapa final'!#REF!="Muy Baja",'Mapa final'!#REF!="Moderado"),CONCATENATE("R2C",'Mapa final'!#REF!),"")</f>
        <v>#REF!</v>
      </c>
      <c r="AB47" s="97" t="e">
        <f>IF(AND('Mapa final'!#REF!="Muy Baja",'Mapa final'!#REF!="Mayor"),CONCATENATE("R2C",'Mapa final'!#REF!),"")</f>
        <v>#REF!</v>
      </c>
      <c r="AC47" s="97" t="e">
        <f>IF(AND('Mapa final'!#REF!="Muy Baja",'Mapa final'!#REF!="Mayor"),CONCATENATE("R2C",'Mapa final'!#REF!),"")</f>
        <v>#REF!</v>
      </c>
      <c r="AD47" s="97" t="e">
        <f>IF(AND('Mapa final'!#REF!="Muy Baja",'Mapa final'!#REF!="Mayor"),CONCATENATE("R2C",'Mapa final'!#REF!),"")</f>
        <v>#REF!</v>
      </c>
      <c r="AE47" s="97" t="e">
        <f>IF(AND('Mapa final'!#REF!="Muy Baja",'Mapa final'!#REF!="Mayor"),CONCATENATE("R2C",'Mapa final'!#REF!),"")</f>
        <v>#REF!</v>
      </c>
      <c r="AF47" s="97" t="e">
        <f>IF(AND('Mapa final'!#REF!="Muy Baja",'Mapa final'!#REF!="Mayor"),CONCATENATE("R2C",'Mapa final'!#REF!),"")</f>
        <v>#REF!</v>
      </c>
      <c r="AG47" s="97" t="e">
        <f>IF(AND('Mapa final'!#REF!="Muy Baja",'Mapa final'!#REF!="Mayor"),CONCATENATE("R2C",'Mapa final'!#REF!),"")</f>
        <v>#REF!</v>
      </c>
      <c r="AH47" s="98" t="e">
        <f>IF(AND('Mapa final'!#REF!="Muy Baja",'Mapa final'!#REF!="Catastrófico"),CONCATENATE("R2C",'Mapa final'!#REF!),"")</f>
        <v>#REF!</v>
      </c>
      <c r="AI47" s="98" t="e">
        <f>IF(AND('Mapa final'!#REF!="Muy Baja",'Mapa final'!#REF!="Catastrófico"),CONCATENATE("R2C",'Mapa final'!#REF!),"")</f>
        <v>#REF!</v>
      </c>
      <c r="AJ47" s="98" t="e">
        <f>IF(AND('Mapa final'!#REF!="Muy Baja",'Mapa final'!#REF!="Catastrófico"),CONCATENATE("R2C",'Mapa final'!#REF!),"")</f>
        <v>#REF!</v>
      </c>
      <c r="AK47" s="98" t="e">
        <f>IF(AND('Mapa final'!#REF!="Muy Baja",'Mapa final'!#REF!="Catastrófico"),CONCATENATE("R2C",'Mapa final'!#REF!),"")</f>
        <v>#REF!</v>
      </c>
      <c r="AL47" s="98" t="e">
        <f>IF(AND('Mapa final'!#REF!="Muy Baja",'Mapa final'!#REF!="Catastrófico"),CONCATENATE("R2C",'Mapa final'!#REF!),"")</f>
        <v>#REF!</v>
      </c>
      <c r="AM47" s="98" t="e">
        <f>IF(AND('Mapa final'!#REF!="Muy Baja",'Mapa final'!#REF!="Catastrófico"),CONCATENATE("R2C",'Mapa final'!#REF!),"")</f>
        <v>#REF!</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spans="1:76" ht="15" customHeight="1">
      <c r="A48" s="1"/>
      <c r="B48" s="277"/>
      <c r="C48" s="198"/>
      <c r="D48" s="199"/>
      <c r="E48" s="210"/>
      <c r="F48" s="198"/>
      <c r="G48" s="198"/>
      <c r="H48" s="198"/>
      <c r="I48" s="199"/>
      <c r="J48" s="100" t="e">
        <f>IF(AND('Mapa final'!#REF!="Muy Baja",'Mapa final'!#REF!="Leve"),CONCATENATE("R3C",'Mapa final'!#REF!),"")</f>
        <v>#REF!</v>
      </c>
      <c r="K48" s="100" t="e">
        <f>IF(AND('Mapa final'!#REF!="Muy Baja",'Mapa final'!#REF!="Leve"),CONCATENATE("R3C",'Mapa final'!#REF!),"")</f>
        <v>#REF!</v>
      </c>
      <c r="L48" s="100" t="e">
        <f>IF(AND('Mapa final'!#REF!="Muy Baja",'Mapa final'!#REF!="Leve"),CONCATENATE("R3C",'Mapa final'!#REF!),"")</f>
        <v>#REF!</v>
      </c>
      <c r="M48" s="100" t="e">
        <f>IF(AND('Mapa final'!#REF!="Muy Baja",'Mapa final'!#REF!="Leve"),CONCATENATE("R3C",'Mapa final'!#REF!),"")</f>
        <v>#REF!</v>
      </c>
      <c r="N48" s="100" t="e">
        <f>IF(AND('Mapa final'!#REF!="Muy Baja",'Mapa final'!#REF!="Leve"),CONCATENATE("R3C",'Mapa final'!#REF!),"")</f>
        <v>#REF!</v>
      </c>
      <c r="O48" s="100" t="e">
        <f>IF(AND('Mapa final'!#REF!="Muy Baja",'Mapa final'!#REF!="Leve"),CONCATENATE("R3C",'Mapa final'!#REF!),"")</f>
        <v>#REF!</v>
      </c>
      <c r="P48" s="100" t="e">
        <f>IF(AND('Mapa final'!#REF!="Muy Baja",'Mapa final'!#REF!="Menor"),CONCATENATE("R3C",'Mapa final'!#REF!),"")</f>
        <v>#REF!</v>
      </c>
      <c r="Q48" s="100" t="e">
        <f>IF(AND('Mapa final'!#REF!="Muy Baja",'Mapa final'!#REF!="Menor"),CONCATENATE("R3C",'Mapa final'!#REF!),"")</f>
        <v>#REF!</v>
      </c>
      <c r="R48" s="100" t="e">
        <f>IF(AND('Mapa final'!#REF!="Muy Baja",'Mapa final'!#REF!="Menor"),CONCATENATE("R3C",'Mapa final'!#REF!),"")</f>
        <v>#REF!</v>
      </c>
      <c r="S48" s="100" t="e">
        <f>IF(AND('Mapa final'!#REF!="Muy Baja",'Mapa final'!#REF!="Menor"),CONCATENATE("R3C",'Mapa final'!#REF!),"")</f>
        <v>#REF!</v>
      </c>
      <c r="T48" s="100" t="e">
        <f>IF(AND('Mapa final'!#REF!="Muy Baja",'Mapa final'!#REF!="Menor"),CONCATENATE("R3C",'Mapa final'!#REF!),"")</f>
        <v>#REF!</v>
      </c>
      <c r="U48" s="100" t="e">
        <f>IF(AND('Mapa final'!#REF!="Muy Baja",'Mapa final'!#REF!="Menor"),CONCATENATE("R3C",'Mapa final'!#REF!),"")</f>
        <v>#REF!</v>
      </c>
      <c r="V48" s="99" t="e">
        <f>IF(AND('Mapa final'!#REF!="Muy Baja",'Mapa final'!#REF!="Moderado"),CONCATENATE("R3C",'Mapa final'!#REF!),"")</f>
        <v>#REF!</v>
      </c>
      <c r="W48" s="99" t="e">
        <f>IF(AND('Mapa final'!#REF!="Muy Baja",'Mapa final'!#REF!="Moderado"),CONCATENATE("R3C",'Mapa final'!#REF!),"")</f>
        <v>#REF!</v>
      </c>
      <c r="X48" s="99" t="e">
        <f>IF(AND('Mapa final'!#REF!="Muy Baja",'Mapa final'!#REF!="Moderado"),CONCATENATE("R3C",'Mapa final'!#REF!),"")</f>
        <v>#REF!</v>
      </c>
      <c r="Y48" s="99" t="e">
        <f>IF(AND('Mapa final'!#REF!="Muy Baja",'Mapa final'!#REF!="Moderado"),CONCATENATE("R3C",'Mapa final'!#REF!),"")</f>
        <v>#REF!</v>
      </c>
      <c r="Z48" s="99" t="e">
        <f>IF(AND('Mapa final'!#REF!="Muy Baja",'Mapa final'!#REF!="Moderado"),CONCATENATE("R3C",'Mapa final'!#REF!),"")</f>
        <v>#REF!</v>
      </c>
      <c r="AA48" s="99" t="e">
        <f>IF(AND('Mapa final'!#REF!="Muy Baja",'Mapa final'!#REF!="Moderado"),CONCATENATE("R3C",'Mapa final'!#REF!),"")</f>
        <v>#REF!</v>
      </c>
      <c r="AB48" s="97" t="e">
        <f>IF(AND('Mapa final'!#REF!="Muy Baja",'Mapa final'!#REF!="Mayor"),CONCATENATE("R3C",'Mapa final'!#REF!),"")</f>
        <v>#REF!</v>
      </c>
      <c r="AC48" s="97" t="e">
        <f>IF(AND('Mapa final'!#REF!="Muy Baja",'Mapa final'!#REF!="Mayor"),CONCATENATE("R3C",'Mapa final'!#REF!),"")</f>
        <v>#REF!</v>
      </c>
      <c r="AD48" s="97" t="e">
        <f>IF(AND('Mapa final'!#REF!="Muy Baja",'Mapa final'!#REF!="Mayor"),CONCATENATE("R3C",'Mapa final'!#REF!),"")</f>
        <v>#REF!</v>
      </c>
      <c r="AE48" s="97" t="e">
        <f>IF(AND('Mapa final'!#REF!="Muy Baja",'Mapa final'!#REF!="Mayor"),CONCATENATE("R3C",'Mapa final'!#REF!),"")</f>
        <v>#REF!</v>
      </c>
      <c r="AF48" s="97" t="e">
        <f>IF(AND('Mapa final'!#REF!="Muy Baja",'Mapa final'!#REF!="Mayor"),CONCATENATE("R3C",'Mapa final'!#REF!),"")</f>
        <v>#REF!</v>
      </c>
      <c r="AG48" s="97" t="e">
        <f>IF(AND('Mapa final'!#REF!="Muy Baja",'Mapa final'!#REF!="Mayor"),CONCATENATE("R3C",'Mapa final'!#REF!),"")</f>
        <v>#REF!</v>
      </c>
      <c r="AH48" s="98" t="e">
        <f>IF(AND('Mapa final'!#REF!="Muy Baja",'Mapa final'!#REF!="Catastrófico"),CONCATENATE("R3C",'Mapa final'!#REF!),"")</f>
        <v>#REF!</v>
      </c>
      <c r="AI48" s="98" t="e">
        <f>IF(AND('Mapa final'!#REF!="Muy Baja",'Mapa final'!#REF!="Catastrófico"),CONCATENATE("R3C",'Mapa final'!#REF!),"")</f>
        <v>#REF!</v>
      </c>
      <c r="AJ48" s="98" t="e">
        <f>IF(AND('Mapa final'!#REF!="Muy Baja",'Mapa final'!#REF!="Catastrófico"),CONCATENATE("R3C",'Mapa final'!#REF!),"")</f>
        <v>#REF!</v>
      </c>
      <c r="AK48" s="98" t="e">
        <f>IF(AND('Mapa final'!#REF!="Muy Baja",'Mapa final'!#REF!="Catastrófico"),CONCATENATE("R3C",'Mapa final'!#REF!),"")</f>
        <v>#REF!</v>
      </c>
      <c r="AL48" s="98" t="e">
        <f>IF(AND('Mapa final'!#REF!="Muy Baja",'Mapa final'!#REF!="Catastrófico"),CONCATENATE("R3C",'Mapa final'!#REF!),"")</f>
        <v>#REF!</v>
      </c>
      <c r="AM48" s="98" t="e">
        <f>IF(AND('Mapa final'!#REF!="Muy Baja",'Mapa final'!#REF!="Catastrófico"),CONCATENATE("R3C",'Mapa final'!#REF!),"")</f>
        <v>#REF!</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spans="1:76" ht="15" customHeight="1">
      <c r="A49" s="1"/>
      <c r="B49" s="277"/>
      <c r="C49" s="198"/>
      <c r="D49" s="199"/>
      <c r="E49" s="210"/>
      <c r="F49" s="198"/>
      <c r="G49" s="198"/>
      <c r="H49" s="198"/>
      <c r="I49" s="199"/>
      <c r="J49" s="100" t="e">
        <f>IF(AND('Mapa final'!#REF!="Muy Baja",'Mapa final'!#REF!="Leve"),CONCATENATE("R4C",'Mapa final'!#REF!),"")</f>
        <v>#REF!</v>
      </c>
      <c r="K49" s="100" t="e">
        <f>IF(AND('Mapa final'!#REF!="Muy Baja",'Mapa final'!#REF!="Leve"),CONCATENATE("R4C",'Mapa final'!#REF!),"")</f>
        <v>#REF!</v>
      </c>
      <c r="L49" s="100" t="e">
        <f>IF(AND('Mapa final'!#REF!="Muy Baja",'Mapa final'!#REF!="Leve"),CONCATENATE("R4C",'Mapa final'!#REF!),"")</f>
        <v>#REF!</v>
      </c>
      <c r="M49" s="100" t="e">
        <f>IF(AND('Mapa final'!#REF!="Muy Baja",'Mapa final'!#REF!="Leve"),CONCATENATE("R4C",'Mapa final'!#REF!),"")</f>
        <v>#REF!</v>
      </c>
      <c r="N49" s="100" t="e">
        <f>IF(AND('Mapa final'!#REF!="Muy Baja",'Mapa final'!#REF!="Leve"),CONCATENATE("R4C",'Mapa final'!#REF!),"")</f>
        <v>#REF!</v>
      </c>
      <c r="O49" s="100" t="e">
        <f>IF(AND('Mapa final'!#REF!="Muy Baja",'Mapa final'!#REF!="Leve"),CONCATENATE("R4C",'Mapa final'!#REF!),"")</f>
        <v>#REF!</v>
      </c>
      <c r="P49" s="100" t="e">
        <f>IF(AND('Mapa final'!#REF!="Muy Baja",'Mapa final'!#REF!="Menor"),CONCATENATE("R4C",'Mapa final'!#REF!),"")</f>
        <v>#REF!</v>
      </c>
      <c r="Q49" s="100" t="e">
        <f>IF(AND('Mapa final'!#REF!="Muy Baja",'Mapa final'!#REF!="Menor"),CONCATENATE("R4C",'Mapa final'!#REF!),"")</f>
        <v>#REF!</v>
      </c>
      <c r="R49" s="100" t="e">
        <f>IF(AND('Mapa final'!#REF!="Muy Baja",'Mapa final'!#REF!="Menor"),CONCATENATE("R4C",'Mapa final'!#REF!),"")</f>
        <v>#REF!</v>
      </c>
      <c r="S49" s="100" t="e">
        <f>IF(AND('Mapa final'!#REF!="Muy Baja",'Mapa final'!#REF!="Menor"),CONCATENATE("R4C",'Mapa final'!#REF!),"")</f>
        <v>#REF!</v>
      </c>
      <c r="T49" s="100" t="e">
        <f>IF(AND('Mapa final'!#REF!="Muy Baja",'Mapa final'!#REF!="Menor"),CONCATENATE("R4C",'Mapa final'!#REF!),"")</f>
        <v>#REF!</v>
      </c>
      <c r="U49" s="100" t="e">
        <f>IF(AND('Mapa final'!#REF!="Muy Baja",'Mapa final'!#REF!="Menor"),CONCATENATE("R4C",'Mapa final'!#REF!),"")</f>
        <v>#REF!</v>
      </c>
      <c r="V49" s="99" t="e">
        <f>IF(AND('Mapa final'!#REF!="Muy Baja",'Mapa final'!#REF!="Moderado"),CONCATENATE("R4C",'Mapa final'!#REF!),"")</f>
        <v>#REF!</v>
      </c>
      <c r="W49" s="99" t="e">
        <f>IF(AND('Mapa final'!#REF!="Muy Baja",'Mapa final'!#REF!="Moderado"),CONCATENATE("R4C",'Mapa final'!#REF!),"")</f>
        <v>#REF!</v>
      </c>
      <c r="X49" s="99" t="e">
        <f>IF(AND('Mapa final'!#REF!="Muy Baja",'Mapa final'!#REF!="Moderado"),CONCATENATE("R4C",'Mapa final'!#REF!),"")</f>
        <v>#REF!</v>
      </c>
      <c r="Y49" s="99" t="e">
        <f>IF(AND('Mapa final'!#REF!="Muy Baja",'Mapa final'!#REF!="Moderado"),CONCATENATE("R4C",'Mapa final'!#REF!),"")</f>
        <v>#REF!</v>
      </c>
      <c r="Z49" s="99" t="e">
        <f>IF(AND('Mapa final'!#REF!="Muy Baja",'Mapa final'!#REF!="Moderado"),CONCATENATE("R4C",'Mapa final'!#REF!),"")</f>
        <v>#REF!</v>
      </c>
      <c r="AA49" s="99" t="e">
        <f>IF(AND('Mapa final'!#REF!="Muy Baja",'Mapa final'!#REF!="Moderado"),CONCATENATE("R4C",'Mapa final'!#REF!),"")</f>
        <v>#REF!</v>
      </c>
      <c r="AB49" s="97" t="e">
        <f>IF(AND('Mapa final'!#REF!="Muy Baja",'Mapa final'!#REF!="Mayor"),CONCATENATE("R4C",'Mapa final'!#REF!),"")</f>
        <v>#REF!</v>
      </c>
      <c r="AC49" s="97" t="e">
        <f>IF(AND('Mapa final'!#REF!="Muy Baja",'Mapa final'!#REF!="Mayor"),CONCATENATE("R4C",'Mapa final'!#REF!),"")</f>
        <v>#REF!</v>
      </c>
      <c r="AD49" s="97" t="e">
        <f>IF(AND('Mapa final'!#REF!="Muy Baja",'Mapa final'!#REF!="Mayor"),CONCATENATE("R4C",'Mapa final'!#REF!),"")</f>
        <v>#REF!</v>
      </c>
      <c r="AE49" s="97" t="e">
        <f>IF(AND('Mapa final'!#REF!="Muy Baja",'Mapa final'!#REF!="Mayor"),CONCATENATE("R4C",'Mapa final'!#REF!),"")</f>
        <v>#REF!</v>
      </c>
      <c r="AF49" s="97" t="e">
        <f>IF(AND('Mapa final'!#REF!="Muy Baja",'Mapa final'!#REF!="Mayor"),CONCATENATE("R4C",'Mapa final'!#REF!),"")</f>
        <v>#REF!</v>
      </c>
      <c r="AG49" s="97" t="e">
        <f>IF(AND('Mapa final'!#REF!="Muy Baja",'Mapa final'!#REF!="Mayor"),CONCATENATE("R4C",'Mapa final'!#REF!),"")</f>
        <v>#REF!</v>
      </c>
      <c r="AH49" s="98" t="e">
        <f>IF(AND('Mapa final'!#REF!="Muy Baja",'Mapa final'!#REF!="Catastrófico"),CONCATENATE("R4C",'Mapa final'!#REF!),"")</f>
        <v>#REF!</v>
      </c>
      <c r="AI49" s="98" t="e">
        <f>IF(AND('Mapa final'!#REF!="Muy Baja",'Mapa final'!#REF!="Catastrófico"),CONCATENATE("R4C",'Mapa final'!#REF!),"")</f>
        <v>#REF!</v>
      </c>
      <c r="AJ49" s="98" t="e">
        <f>IF(AND('Mapa final'!#REF!="Muy Baja",'Mapa final'!#REF!="Catastrófico"),CONCATENATE("R4C",'Mapa final'!#REF!),"")</f>
        <v>#REF!</v>
      </c>
      <c r="AK49" s="98" t="e">
        <f>IF(AND('Mapa final'!#REF!="Muy Baja",'Mapa final'!#REF!="Catastrófico"),CONCATENATE("R4C",'Mapa final'!#REF!),"")</f>
        <v>#REF!</v>
      </c>
      <c r="AL49" s="98" t="e">
        <f>IF(AND('Mapa final'!#REF!="Muy Baja",'Mapa final'!#REF!="Catastrófico"),CONCATENATE("R4C",'Mapa final'!#REF!),"")</f>
        <v>#REF!</v>
      </c>
      <c r="AM49" s="98" t="e">
        <f>IF(AND('Mapa final'!#REF!="Muy Baja",'Mapa final'!#REF!="Catastrófico"),CONCATENATE("R4C",'Mapa final'!#REF!),"")</f>
        <v>#REF!</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spans="1:76" ht="15" customHeight="1">
      <c r="A50" s="1"/>
      <c r="B50" s="277"/>
      <c r="C50" s="198"/>
      <c r="D50" s="199"/>
      <c r="E50" s="210"/>
      <c r="F50" s="198"/>
      <c r="G50" s="198"/>
      <c r="H50" s="198"/>
      <c r="I50" s="199"/>
      <c r="J50" s="100" t="e">
        <f>IF(AND('Mapa final'!#REF!="Muy Baja",'Mapa final'!#REF!="Leve"),CONCATENATE("R5C",'Mapa final'!#REF!),"")</f>
        <v>#REF!</v>
      </c>
      <c r="K50" s="100" t="e">
        <f>IF(AND('Mapa final'!#REF!="Muy Baja",'Mapa final'!#REF!="Leve"),CONCATENATE("R5C",'Mapa final'!#REF!),"")</f>
        <v>#REF!</v>
      </c>
      <c r="L50" s="100" t="e">
        <f>IF(AND('Mapa final'!#REF!="Muy Baja",'Mapa final'!#REF!="Leve"),CONCATENATE("R5C",'Mapa final'!#REF!),"")</f>
        <v>#REF!</v>
      </c>
      <c r="M50" s="100" t="e">
        <f>IF(AND('Mapa final'!#REF!="Muy Baja",'Mapa final'!#REF!="Leve"),CONCATENATE("R5C",'Mapa final'!#REF!),"")</f>
        <v>#REF!</v>
      </c>
      <c r="N50" s="100" t="e">
        <f>IF(AND('Mapa final'!#REF!="Muy Baja",'Mapa final'!#REF!="Leve"),CONCATENATE("R5C",'Mapa final'!#REF!),"")</f>
        <v>#REF!</v>
      </c>
      <c r="O50" s="100" t="e">
        <f>IF(AND('Mapa final'!#REF!="Muy Baja",'Mapa final'!#REF!="Leve"),CONCATENATE("R5C",'Mapa final'!#REF!),"")</f>
        <v>#REF!</v>
      </c>
      <c r="P50" s="100" t="e">
        <f>IF(AND('Mapa final'!#REF!="Muy Baja",'Mapa final'!#REF!="Menor"),CONCATENATE("R5C",'Mapa final'!#REF!),"")</f>
        <v>#REF!</v>
      </c>
      <c r="Q50" s="100" t="e">
        <f>IF(AND('Mapa final'!#REF!="Muy Baja",'Mapa final'!#REF!="Menor"),CONCATENATE("R5C",'Mapa final'!#REF!),"")</f>
        <v>#REF!</v>
      </c>
      <c r="R50" s="100" t="e">
        <f>IF(AND('Mapa final'!#REF!="Muy Baja",'Mapa final'!#REF!="Menor"),CONCATENATE("R5C",'Mapa final'!#REF!),"")</f>
        <v>#REF!</v>
      </c>
      <c r="S50" s="100" t="e">
        <f>IF(AND('Mapa final'!#REF!="Muy Baja",'Mapa final'!#REF!="Menor"),CONCATENATE("R5C",'Mapa final'!#REF!),"")</f>
        <v>#REF!</v>
      </c>
      <c r="T50" s="100" t="e">
        <f>IF(AND('Mapa final'!#REF!="Muy Baja",'Mapa final'!#REF!="Menor"),CONCATENATE("R5C",'Mapa final'!#REF!),"")</f>
        <v>#REF!</v>
      </c>
      <c r="U50" s="100" t="e">
        <f>IF(AND('Mapa final'!#REF!="Muy Baja",'Mapa final'!#REF!="Menor"),CONCATENATE("R5C",'Mapa final'!#REF!),"")</f>
        <v>#REF!</v>
      </c>
      <c r="V50" s="99" t="e">
        <f>IF(AND('Mapa final'!#REF!="Muy Baja",'Mapa final'!#REF!="Moderado"),CONCATENATE("R5C",'Mapa final'!#REF!),"")</f>
        <v>#REF!</v>
      </c>
      <c r="W50" s="99" t="e">
        <f>IF(AND('Mapa final'!#REF!="Muy Baja",'Mapa final'!#REF!="Moderado"),CONCATENATE("R5C",'Mapa final'!#REF!),"")</f>
        <v>#REF!</v>
      </c>
      <c r="X50" s="99" t="e">
        <f>IF(AND('Mapa final'!#REF!="Muy Baja",'Mapa final'!#REF!="Moderado"),CONCATENATE("R5C",'Mapa final'!#REF!),"")</f>
        <v>#REF!</v>
      </c>
      <c r="Y50" s="99" t="e">
        <f>IF(AND('Mapa final'!#REF!="Muy Baja",'Mapa final'!#REF!="Moderado"),CONCATENATE("R5C",'Mapa final'!#REF!),"")</f>
        <v>#REF!</v>
      </c>
      <c r="Z50" s="99" t="e">
        <f>IF(AND('Mapa final'!#REF!="Muy Baja",'Mapa final'!#REF!="Moderado"),CONCATENATE("R5C",'Mapa final'!#REF!),"")</f>
        <v>#REF!</v>
      </c>
      <c r="AA50" s="99" t="e">
        <f>IF(AND('Mapa final'!#REF!="Muy Baja",'Mapa final'!#REF!="Moderado"),CONCATENATE("R5C",'Mapa final'!#REF!),"")</f>
        <v>#REF!</v>
      </c>
      <c r="AB50" s="97" t="e">
        <f>IF(AND('Mapa final'!#REF!="Muy Baja",'Mapa final'!#REF!="Mayor"),CONCATENATE("R5C",'Mapa final'!#REF!),"")</f>
        <v>#REF!</v>
      </c>
      <c r="AC50" s="97" t="e">
        <f>IF(AND('Mapa final'!#REF!="Muy Baja",'Mapa final'!#REF!="Mayor"),CONCATENATE("R5C",'Mapa final'!#REF!),"")</f>
        <v>#REF!</v>
      </c>
      <c r="AD50" s="97" t="e">
        <f>IF(AND('Mapa final'!#REF!="Muy Baja",'Mapa final'!#REF!="Mayor"),CONCATENATE("R5C",'Mapa final'!#REF!),"")</f>
        <v>#REF!</v>
      </c>
      <c r="AE50" s="97" t="e">
        <f>IF(AND('Mapa final'!#REF!="Muy Baja",'Mapa final'!#REF!="Mayor"),CONCATENATE("R5C",'Mapa final'!#REF!),"")</f>
        <v>#REF!</v>
      </c>
      <c r="AF50" s="97" t="e">
        <f>IF(AND('Mapa final'!#REF!="Muy Baja",'Mapa final'!#REF!="Mayor"),CONCATENATE("R5C",'Mapa final'!#REF!),"")</f>
        <v>#REF!</v>
      </c>
      <c r="AG50" s="97" t="e">
        <f>IF(AND('Mapa final'!#REF!="Muy Baja",'Mapa final'!#REF!="Mayor"),CONCATENATE("R5C",'Mapa final'!#REF!),"")</f>
        <v>#REF!</v>
      </c>
      <c r="AH50" s="98" t="e">
        <f>IF(AND('Mapa final'!#REF!="Muy Baja",'Mapa final'!#REF!="Catastrófico"),CONCATENATE("R5C",'Mapa final'!#REF!),"")</f>
        <v>#REF!</v>
      </c>
      <c r="AI50" s="98" t="e">
        <f>IF(AND('Mapa final'!#REF!="Muy Baja",'Mapa final'!#REF!="Catastrófico"),CONCATENATE("R5C",'Mapa final'!#REF!),"")</f>
        <v>#REF!</v>
      </c>
      <c r="AJ50" s="98" t="e">
        <f>IF(AND('Mapa final'!#REF!="Muy Baja",'Mapa final'!#REF!="Catastrófico"),CONCATENATE("R5C",'Mapa final'!#REF!),"")</f>
        <v>#REF!</v>
      </c>
      <c r="AK50" s="98" t="e">
        <f>IF(AND('Mapa final'!#REF!="Muy Baja",'Mapa final'!#REF!="Catastrófico"),CONCATENATE("R5C",'Mapa final'!#REF!),"")</f>
        <v>#REF!</v>
      </c>
      <c r="AL50" s="98" t="e">
        <f>IF(AND('Mapa final'!#REF!="Muy Baja",'Mapa final'!#REF!="Catastrófico"),CONCATENATE("R5C",'Mapa final'!#REF!),"")</f>
        <v>#REF!</v>
      </c>
      <c r="AM50" s="98" t="e">
        <f>IF(AND('Mapa final'!#REF!="Muy Baja",'Mapa final'!#REF!="Catastrófico"),CONCATENATE("R5C",'Mapa final'!#REF!),"")</f>
        <v>#REF!</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spans="1:76" ht="15" customHeight="1">
      <c r="A51" s="1"/>
      <c r="B51" s="277"/>
      <c r="C51" s="198"/>
      <c r="D51" s="199"/>
      <c r="E51" s="210"/>
      <c r="F51" s="198"/>
      <c r="G51" s="198"/>
      <c r="H51" s="198"/>
      <c r="I51" s="199"/>
      <c r="J51" s="100" t="e">
        <f>IF(AND('Mapa final'!#REF!="Muy Baja",'Mapa final'!#REF!="Leve"),CONCATENATE("R6C",'Mapa final'!#REF!),"")</f>
        <v>#REF!</v>
      </c>
      <c r="K51" s="100" t="e">
        <f>IF(AND('Mapa final'!#REF!="Muy Baja",'Mapa final'!#REF!="Leve"),CONCATENATE("R6C",'Mapa final'!#REF!),"")</f>
        <v>#REF!</v>
      </c>
      <c r="L51" s="100" t="e">
        <f>IF(AND('Mapa final'!#REF!="Muy Baja",'Mapa final'!#REF!="Leve"),CONCATENATE("R6C",'Mapa final'!#REF!),"")</f>
        <v>#REF!</v>
      </c>
      <c r="M51" s="100" t="e">
        <f>IF(AND('Mapa final'!#REF!="Muy Baja",'Mapa final'!#REF!="Leve"),CONCATENATE("R6C",'Mapa final'!#REF!),"")</f>
        <v>#REF!</v>
      </c>
      <c r="N51" s="100" t="e">
        <f>IF(AND('Mapa final'!#REF!="Muy Baja",'Mapa final'!#REF!="Leve"),CONCATENATE("R6C",'Mapa final'!#REF!),"")</f>
        <v>#REF!</v>
      </c>
      <c r="O51" s="100" t="e">
        <f>IF(AND('Mapa final'!#REF!="Muy Baja",'Mapa final'!#REF!="Leve"),CONCATENATE("R6C",'Mapa final'!#REF!),"")</f>
        <v>#REF!</v>
      </c>
      <c r="P51" s="100" t="e">
        <f>IF(AND('Mapa final'!#REF!="Muy Baja",'Mapa final'!#REF!="Menor"),CONCATENATE("R6C",'Mapa final'!#REF!),"")</f>
        <v>#REF!</v>
      </c>
      <c r="Q51" s="100" t="e">
        <f>IF(AND('Mapa final'!#REF!="Muy Baja",'Mapa final'!#REF!="Menor"),CONCATENATE("R6C",'Mapa final'!#REF!),"")</f>
        <v>#REF!</v>
      </c>
      <c r="R51" s="100" t="e">
        <f>IF(AND('Mapa final'!#REF!="Muy Baja",'Mapa final'!#REF!="Menor"),CONCATENATE("R6C",'Mapa final'!#REF!),"")</f>
        <v>#REF!</v>
      </c>
      <c r="S51" s="100" t="e">
        <f>IF(AND('Mapa final'!#REF!="Muy Baja",'Mapa final'!#REF!="Menor"),CONCATENATE("R6C",'Mapa final'!#REF!),"")</f>
        <v>#REF!</v>
      </c>
      <c r="T51" s="100" t="e">
        <f>IF(AND('Mapa final'!#REF!="Muy Baja",'Mapa final'!#REF!="Menor"),CONCATENATE("R6C",'Mapa final'!#REF!),"")</f>
        <v>#REF!</v>
      </c>
      <c r="U51" s="100" t="e">
        <f>IF(AND('Mapa final'!#REF!="Muy Baja",'Mapa final'!#REF!="Menor"),CONCATENATE("R6C",'Mapa final'!#REF!),"")</f>
        <v>#REF!</v>
      </c>
      <c r="V51" s="99" t="e">
        <f>IF(AND('Mapa final'!#REF!="Muy Baja",'Mapa final'!#REF!="Moderado"),CONCATENATE("R6C",'Mapa final'!#REF!),"")</f>
        <v>#REF!</v>
      </c>
      <c r="W51" s="99" t="e">
        <f>IF(AND('Mapa final'!#REF!="Muy Baja",'Mapa final'!#REF!="Moderado"),CONCATENATE("R6C",'Mapa final'!#REF!),"")</f>
        <v>#REF!</v>
      </c>
      <c r="X51" s="99" t="e">
        <f>IF(AND('Mapa final'!#REF!="Muy Baja",'Mapa final'!#REF!="Moderado"),CONCATENATE("R6C",'Mapa final'!#REF!),"")</f>
        <v>#REF!</v>
      </c>
      <c r="Y51" s="99" t="e">
        <f>IF(AND('Mapa final'!#REF!="Muy Baja",'Mapa final'!#REF!="Moderado"),CONCATENATE("R6C",'Mapa final'!#REF!),"")</f>
        <v>#REF!</v>
      </c>
      <c r="Z51" s="99" t="e">
        <f>IF(AND('Mapa final'!#REF!="Muy Baja",'Mapa final'!#REF!="Moderado"),CONCATENATE("R6C",'Mapa final'!#REF!),"")</f>
        <v>#REF!</v>
      </c>
      <c r="AA51" s="99" t="e">
        <f>IF(AND('Mapa final'!#REF!="Muy Baja",'Mapa final'!#REF!="Moderado"),CONCATENATE("R6C",'Mapa final'!#REF!),"")</f>
        <v>#REF!</v>
      </c>
      <c r="AB51" s="97" t="e">
        <f>IF(AND('Mapa final'!#REF!="Muy Baja",'Mapa final'!#REF!="Mayor"),CONCATENATE("R6C",'Mapa final'!#REF!),"")</f>
        <v>#REF!</v>
      </c>
      <c r="AC51" s="97" t="e">
        <f>IF(AND('Mapa final'!#REF!="Muy Baja",'Mapa final'!#REF!="Mayor"),CONCATENATE("R6C",'Mapa final'!#REF!),"")</f>
        <v>#REF!</v>
      </c>
      <c r="AD51" s="97" t="e">
        <f>IF(AND('Mapa final'!#REF!="Muy Baja",'Mapa final'!#REF!="Mayor"),CONCATENATE("R6C",'Mapa final'!#REF!),"")</f>
        <v>#REF!</v>
      </c>
      <c r="AE51" s="97" t="e">
        <f>IF(AND('Mapa final'!#REF!="Muy Baja",'Mapa final'!#REF!="Mayor"),CONCATENATE("R6C",'Mapa final'!#REF!),"")</f>
        <v>#REF!</v>
      </c>
      <c r="AF51" s="97" t="e">
        <f>IF(AND('Mapa final'!#REF!="Muy Baja",'Mapa final'!#REF!="Mayor"),CONCATENATE("R6C",'Mapa final'!#REF!),"")</f>
        <v>#REF!</v>
      </c>
      <c r="AG51" s="97" t="e">
        <f>IF(AND('Mapa final'!#REF!="Muy Baja",'Mapa final'!#REF!="Mayor"),CONCATENATE("R6C",'Mapa final'!#REF!),"")</f>
        <v>#REF!</v>
      </c>
      <c r="AH51" s="98" t="e">
        <f>IF(AND('Mapa final'!#REF!="Muy Baja",'Mapa final'!#REF!="Catastrófico"),CONCATENATE("R6C",'Mapa final'!#REF!),"")</f>
        <v>#REF!</v>
      </c>
      <c r="AI51" s="98" t="e">
        <f>IF(AND('Mapa final'!#REF!="Muy Baja",'Mapa final'!#REF!="Catastrófico"),CONCATENATE("R6C",'Mapa final'!#REF!),"")</f>
        <v>#REF!</v>
      </c>
      <c r="AJ51" s="98" t="e">
        <f>IF(AND('Mapa final'!#REF!="Muy Baja",'Mapa final'!#REF!="Catastrófico"),CONCATENATE("R6C",'Mapa final'!#REF!),"")</f>
        <v>#REF!</v>
      </c>
      <c r="AK51" s="98" t="e">
        <f>IF(AND('Mapa final'!#REF!="Muy Baja",'Mapa final'!#REF!="Catastrófico"),CONCATENATE("R6C",'Mapa final'!#REF!),"")</f>
        <v>#REF!</v>
      </c>
      <c r="AL51" s="98" t="e">
        <f>IF(AND('Mapa final'!#REF!="Muy Baja",'Mapa final'!#REF!="Catastrófico"),CONCATENATE("R6C",'Mapa final'!#REF!),"")</f>
        <v>#REF!</v>
      </c>
      <c r="AM51" s="98" t="e">
        <f>IF(AND('Mapa final'!#REF!="Muy Baja",'Mapa final'!#REF!="Catastrófico"),CONCATENATE("R6C",'Mapa final'!#REF!),"")</f>
        <v>#REF!</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spans="1:76" ht="15" customHeight="1">
      <c r="A52" s="1"/>
      <c r="B52" s="277"/>
      <c r="C52" s="198"/>
      <c r="D52" s="199"/>
      <c r="E52" s="210"/>
      <c r="F52" s="198"/>
      <c r="G52" s="198"/>
      <c r="H52" s="198"/>
      <c r="I52" s="199"/>
      <c r="J52" s="100" t="e">
        <f>IF(AND('Mapa final'!#REF!="Muy Baja",'Mapa final'!#REF!="Leve"),CONCATENATE("R7C",'Mapa final'!#REF!),"")</f>
        <v>#REF!</v>
      </c>
      <c r="K52" s="100" t="e">
        <f>IF(AND('Mapa final'!#REF!="Muy Baja",'Mapa final'!#REF!="Leve"),CONCATENATE("R7C",'Mapa final'!#REF!),"")</f>
        <v>#REF!</v>
      </c>
      <c r="L52" s="100" t="e">
        <f>IF(AND('Mapa final'!#REF!="Muy Baja",'Mapa final'!#REF!="Leve"),CONCATENATE("R7C",'Mapa final'!#REF!),"")</f>
        <v>#REF!</v>
      </c>
      <c r="M52" s="100" t="e">
        <f>IF(AND('Mapa final'!#REF!="Muy Baja",'Mapa final'!#REF!="Leve"),CONCATENATE("R7C",'Mapa final'!#REF!),"")</f>
        <v>#REF!</v>
      </c>
      <c r="N52" s="100" t="e">
        <f>IF(AND('Mapa final'!#REF!="Muy Baja",'Mapa final'!#REF!="Leve"),CONCATENATE("R7C",'Mapa final'!#REF!),"")</f>
        <v>#REF!</v>
      </c>
      <c r="O52" s="100" t="e">
        <f>IF(AND('Mapa final'!#REF!="Muy Baja",'Mapa final'!#REF!="Leve"),CONCATENATE("R7C",'Mapa final'!#REF!),"")</f>
        <v>#REF!</v>
      </c>
      <c r="P52" s="100" t="e">
        <f>IF(AND('Mapa final'!#REF!="Muy Baja",'Mapa final'!#REF!="Menor"),CONCATENATE("R7C",'Mapa final'!#REF!),"")</f>
        <v>#REF!</v>
      </c>
      <c r="Q52" s="100" t="e">
        <f>IF(AND('Mapa final'!#REF!="Muy Baja",'Mapa final'!#REF!="Menor"),CONCATENATE("R7C",'Mapa final'!#REF!),"")</f>
        <v>#REF!</v>
      </c>
      <c r="R52" s="100" t="e">
        <f>IF(AND('Mapa final'!#REF!="Muy Baja",'Mapa final'!#REF!="Menor"),CONCATENATE("R7C",'Mapa final'!#REF!),"")</f>
        <v>#REF!</v>
      </c>
      <c r="S52" s="100" t="e">
        <f>IF(AND('Mapa final'!#REF!="Muy Baja",'Mapa final'!#REF!="Menor"),CONCATENATE("R7C",'Mapa final'!#REF!),"")</f>
        <v>#REF!</v>
      </c>
      <c r="T52" s="100" t="e">
        <f>IF(AND('Mapa final'!#REF!="Muy Baja",'Mapa final'!#REF!="Menor"),CONCATENATE("R7C",'Mapa final'!#REF!),"")</f>
        <v>#REF!</v>
      </c>
      <c r="U52" s="100" t="e">
        <f>IF(AND('Mapa final'!#REF!="Muy Baja",'Mapa final'!#REF!="Menor"),CONCATENATE("R7C",'Mapa final'!#REF!),"")</f>
        <v>#REF!</v>
      </c>
      <c r="V52" s="99" t="e">
        <f>IF(AND('Mapa final'!#REF!="Muy Baja",'Mapa final'!#REF!="Moderado"),CONCATENATE("R7C",'Mapa final'!#REF!),"")</f>
        <v>#REF!</v>
      </c>
      <c r="W52" s="99" t="e">
        <f>IF(AND('Mapa final'!#REF!="Muy Baja",'Mapa final'!#REF!="Moderado"),CONCATENATE("R7C",'Mapa final'!#REF!),"")</f>
        <v>#REF!</v>
      </c>
      <c r="X52" s="99" t="e">
        <f>IF(AND('Mapa final'!#REF!="Muy Baja",'Mapa final'!#REF!="Moderado"),CONCATENATE("R7C",'Mapa final'!#REF!),"")</f>
        <v>#REF!</v>
      </c>
      <c r="Y52" s="99" t="e">
        <f>IF(AND('Mapa final'!#REF!="Muy Baja",'Mapa final'!#REF!="Moderado"),CONCATENATE("R7C",'Mapa final'!#REF!),"")</f>
        <v>#REF!</v>
      </c>
      <c r="Z52" s="99" t="e">
        <f>IF(AND('Mapa final'!#REF!="Muy Baja",'Mapa final'!#REF!="Moderado"),CONCATENATE("R7C",'Mapa final'!#REF!),"")</f>
        <v>#REF!</v>
      </c>
      <c r="AA52" s="99" t="e">
        <f>IF(AND('Mapa final'!#REF!="Muy Baja",'Mapa final'!#REF!="Moderado"),CONCATENATE("R7C",'Mapa final'!#REF!),"")</f>
        <v>#REF!</v>
      </c>
      <c r="AB52" s="97" t="e">
        <f>IF(AND('Mapa final'!#REF!="Muy Baja",'Mapa final'!#REF!="Mayor"),CONCATENATE("R7C",'Mapa final'!#REF!),"")</f>
        <v>#REF!</v>
      </c>
      <c r="AC52" s="97" t="e">
        <f>IF(AND('Mapa final'!#REF!="Muy Baja",'Mapa final'!#REF!="Mayor"),CONCATENATE("R7C",'Mapa final'!#REF!),"")</f>
        <v>#REF!</v>
      </c>
      <c r="AD52" s="97" t="e">
        <f>IF(AND('Mapa final'!#REF!="Muy Baja",'Mapa final'!#REF!="Mayor"),CONCATENATE("R7C",'Mapa final'!#REF!),"")</f>
        <v>#REF!</v>
      </c>
      <c r="AE52" s="97" t="e">
        <f>IF(AND('Mapa final'!#REF!="Muy Baja",'Mapa final'!#REF!="Mayor"),CONCATENATE("R7C",'Mapa final'!#REF!),"")</f>
        <v>#REF!</v>
      </c>
      <c r="AF52" s="97" t="e">
        <f>IF(AND('Mapa final'!#REF!="Muy Baja",'Mapa final'!#REF!="Mayor"),CONCATENATE("R7C",'Mapa final'!#REF!),"")</f>
        <v>#REF!</v>
      </c>
      <c r="AG52" s="97" t="e">
        <f>IF(AND('Mapa final'!#REF!="Muy Baja",'Mapa final'!#REF!="Mayor"),CONCATENATE("R7C",'Mapa final'!#REF!),"")</f>
        <v>#REF!</v>
      </c>
      <c r="AH52" s="98" t="e">
        <f>IF(AND('Mapa final'!#REF!="Muy Baja",'Mapa final'!#REF!="Catastrófico"),CONCATENATE("R7C",'Mapa final'!#REF!),"")</f>
        <v>#REF!</v>
      </c>
      <c r="AI52" s="98" t="e">
        <f>IF(AND('Mapa final'!#REF!="Muy Baja",'Mapa final'!#REF!="Catastrófico"),CONCATENATE("R7C",'Mapa final'!#REF!),"")</f>
        <v>#REF!</v>
      </c>
      <c r="AJ52" s="98" t="e">
        <f>IF(AND('Mapa final'!#REF!="Muy Baja",'Mapa final'!#REF!="Catastrófico"),CONCATENATE("R7C",'Mapa final'!#REF!),"")</f>
        <v>#REF!</v>
      </c>
      <c r="AK52" s="98" t="e">
        <f>IF(AND('Mapa final'!#REF!="Muy Baja",'Mapa final'!#REF!="Catastrófico"),CONCATENATE("R7C",'Mapa final'!#REF!),"")</f>
        <v>#REF!</v>
      </c>
      <c r="AL52" s="98" t="e">
        <f>IF(AND('Mapa final'!#REF!="Muy Baja",'Mapa final'!#REF!="Catastrófico"),CONCATENATE("R7C",'Mapa final'!#REF!),"")</f>
        <v>#REF!</v>
      </c>
      <c r="AM52" s="98" t="e">
        <f>IF(AND('Mapa final'!#REF!="Muy Baja",'Mapa final'!#REF!="Catastrófico"),CONCATENATE("R7C",'Mapa final'!#REF!),"")</f>
        <v>#REF!</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spans="1:76" ht="15" customHeight="1">
      <c r="A53" s="1"/>
      <c r="B53" s="277"/>
      <c r="C53" s="198"/>
      <c r="D53" s="199"/>
      <c r="E53" s="210"/>
      <c r="F53" s="198"/>
      <c r="G53" s="198"/>
      <c r="H53" s="198"/>
      <c r="I53" s="199"/>
      <c r="J53" s="100" t="e">
        <f>IF(AND('Mapa final'!#REF!="Muy Baja",'Mapa final'!#REF!="Leve"),CONCATENATE("R8C",'Mapa final'!#REF!),"")</f>
        <v>#REF!</v>
      </c>
      <c r="K53" s="100" t="e">
        <f>IF(AND('Mapa final'!#REF!="Muy Baja",'Mapa final'!#REF!="Leve"),CONCATENATE("R8C",'Mapa final'!#REF!),"")</f>
        <v>#REF!</v>
      </c>
      <c r="L53" s="100" t="e">
        <f>IF(AND('Mapa final'!#REF!="Muy Baja",'Mapa final'!#REF!="Leve"),CONCATENATE("R8C",'Mapa final'!#REF!),"")</f>
        <v>#REF!</v>
      </c>
      <c r="M53" s="100" t="e">
        <f>IF(AND('Mapa final'!#REF!="Muy Baja",'Mapa final'!#REF!="Leve"),CONCATENATE("R8C",'Mapa final'!#REF!),"")</f>
        <v>#REF!</v>
      </c>
      <c r="N53" s="100" t="e">
        <f>IF(AND('Mapa final'!#REF!="Muy Baja",'Mapa final'!#REF!="Leve"),CONCATENATE("R8C",'Mapa final'!#REF!),"")</f>
        <v>#REF!</v>
      </c>
      <c r="O53" s="100" t="e">
        <f>IF(AND('Mapa final'!#REF!="Muy Baja",'Mapa final'!#REF!="Leve"),CONCATENATE("R8C",'Mapa final'!#REF!),"")</f>
        <v>#REF!</v>
      </c>
      <c r="P53" s="100" t="e">
        <f>IF(AND('Mapa final'!#REF!="Muy Baja",'Mapa final'!#REF!="Menor"),CONCATENATE("R8C",'Mapa final'!#REF!),"")</f>
        <v>#REF!</v>
      </c>
      <c r="Q53" s="100" t="e">
        <f>IF(AND('Mapa final'!#REF!="Muy Baja",'Mapa final'!#REF!="Menor"),CONCATENATE("R8C",'Mapa final'!#REF!),"")</f>
        <v>#REF!</v>
      </c>
      <c r="R53" s="100" t="e">
        <f>IF(AND('Mapa final'!#REF!="Muy Baja",'Mapa final'!#REF!="Menor"),CONCATENATE("R8C",'Mapa final'!#REF!),"")</f>
        <v>#REF!</v>
      </c>
      <c r="S53" s="100" t="e">
        <f>IF(AND('Mapa final'!#REF!="Muy Baja",'Mapa final'!#REF!="Menor"),CONCATENATE("R8C",'Mapa final'!#REF!),"")</f>
        <v>#REF!</v>
      </c>
      <c r="T53" s="100" t="e">
        <f>IF(AND('Mapa final'!#REF!="Muy Baja",'Mapa final'!#REF!="Menor"),CONCATENATE("R8C",'Mapa final'!#REF!),"")</f>
        <v>#REF!</v>
      </c>
      <c r="U53" s="100" t="e">
        <f>IF(AND('Mapa final'!#REF!="Muy Baja",'Mapa final'!#REF!="Menor"),CONCATENATE("R8C",'Mapa final'!#REF!),"")</f>
        <v>#REF!</v>
      </c>
      <c r="V53" s="99" t="e">
        <f>IF(AND('Mapa final'!#REF!="Muy Baja",'Mapa final'!#REF!="Moderado"),CONCATENATE("R8C",'Mapa final'!#REF!),"")</f>
        <v>#REF!</v>
      </c>
      <c r="W53" s="99" t="e">
        <f>IF(AND('Mapa final'!#REF!="Muy Baja",'Mapa final'!#REF!="Moderado"),CONCATENATE("R8C",'Mapa final'!#REF!),"")</f>
        <v>#REF!</v>
      </c>
      <c r="X53" s="99" t="e">
        <f>IF(AND('Mapa final'!#REF!="Muy Baja",'Mapa final'!#REF!="Moderado"),CONCATENATE("R8C",'Mapa final'!#REF!),"")</f>
        <v>#REF!</v>
      </c>
      <c r="Y53" s="99" t="e">
        <f>IF(AND('Mapa final'!#REF!="Muy Baja",'Mapa final'!#REF!="Moderado"),CONCATENATE("R8C",'Mapa final'!#REF!),"")</f>
        <v>#REF!</v>
      </c>
      <c r="Z53" s="99" t="e">
        <f>IF(AND('Mapa final'!#REF!="Muy Baja",'Mapa final'!#REF!="Moderado"),CONCATENATE("R8C",'Mapa final'!#REF!),"")</f>
        <v>#REF!</v>
      </c>
      <c r="AA53" s="99" t="e">
        <f>IF(AND('Mapa final'!#REF!="Muy Baja",'Mapa final'!#REF!="Moderado"),CONCATENATE("R8C",'Mapa final'!#REF!),"")</f>
        <v>#REF!</v>
      </c>
      <c r="AB53" s="97" t="e">
        <f>IF(AND('Mapa final'!#REF!="Muy Baja",'Mapa final'!#REF!="Mayor"),CONCATENATE("R8C",'Mapa final'!#REF!),"")</f>
        <v>#REF!</v>
      </c>
      <c r="AC53" s="97" t="e">
        <f>IF(AND('Mapa final'!#REF!="Muy Baja",'Mapa final'!#REF!="Mayor"),CONCATENATE("R8C",'Mapa final'!#REF!),"")</f>
        <v>#REF!</v>
      </c>
      <c r="AD53" s="97" t="e">
        <f>IF(AND('Mapa final'!#REF!="Muy Baja",'Mapa final'!#REF!="Mayor"),CONCATENATE("R8C",'Mapa final'!#REF!),"")</f>
        <v>#REF!</v>
      </c>
      <c r="AE53" s="97" t="e">
        <f>IF(AND('Mapa final'!#REF!="Muy Baja",'Mapa final'!#REF!="Mayor"),CONCATENATE("R8C",'Mapa final'!#REF!),"")</f>
        <v>#REF!</v>
      </c>
      <c r="AF53" s="97" t="e">
        <f>IF(AND('Mapa final'!#REF!="Muy Baja",'Mapa final'!#REF!="Mayor"),CONCATENATE("R8C",'Mapa final'!#REF!),"")</f>
        <v>#REF!</v>
      </c>
      <c r="AG53" s="97" t="e">
        <f>IF(AND('Mapa final'!#REF!="Muy Baja",'Mapa final'!#REF!="Mayor"),CONCATENATE("R8C",'Mapa final'!#REF!),"")</f>
        <v>#REF!</v>
      </c>
      <c r="AH53" s="98" t="e">
        <f>IF(AND('Mapa final'!#REF!="Muy Baja",'Mapa final'!#REF!="Catastrófico"),CONCATENATE("R8C",'Mapa final'!#REF!),"")</f>
        <v>#REF!</v>
      </c>
      <c r="AI53" s="98" t="e">
        <f>IF(AND('Mapa final'!#REF!="Muy Baja",'Mapa final'!#REF!="Catastrófico"),CONCATENATE("R8C",'Mapa final'!#REF!),"")</f>
        <v>#REF!</v>
      </c>
      <c r="AJ53" s="98" t="e">
        <f>IF(AND('Mapa final'!#REF!="Muy Baja",'Mapa final'!#REF!="Catastrófico"),CONCATENATE("R8C",'Mapa final'!#REF!),"")</f>
        <v>#REF!</v>
      </c>
      <c r="AK53" s="98" t="e">
        <f>IF(AND('Mapa final'!#REF!="Muy Baja",'Mapa final'!#REF!="Catastrófico"),CONCATENATE("R8C",'Mapa final'!#REF!),"")</f>
        <v>#REF!</v>
      </c>
      <c r="AL53" s="98" t="e">
        <f>IF(AND('Mapa final'!#REF!="Muy Baja",'Mapa final'!#REF!="Catastrófico"),CONCATENATE("R8C",'Mapa final'!#REF!),"")</f>
        <v>#REF!</v>
      </c>
      <c r="AM53" s="98" t="e">
        <f>IF(AND('Mapa final'!#REF!="Muy Baja",'Mapa final'!#REF!="Catastrófico"),CONCATENATE("R8C",'Mapa final'!#REF!),"")</f>
        <v>#REF!</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spans="1:76" ht="15" customHeight="1">
      <c r="A54" s="1"/>
      <c r="B54" s="277"/>
      <c r="C54" s="198"/>
      <c r="D54" s="199"/>
      <c r="E54" s="210"/>
      <c r="F54" s="198"/>
      <c r="G54" s="198"/>
      <c r="H54" s="198"/>
      <c r="I54" s="199"/>
      <c r="J54" s="100" t="e">
        <f>IF(AND('Mapa final'!#REF!="Muy Baja",'Mapa final'!#REF!="Leve"),CONCATENATE("R9C",'Mapa final'!#REF!),"")</f>
        <v>#REF!</v>
      </c>
      <c r="K54" s="100" t="e">
        <f>IF(AND('Mapa final'!#REF!="Muy Baja",'Mapa final'!#REF!="Leve"),CONCATENATE("R9C",'Mapa final'!#REF!),"")</f>
        <v>#REF!</v>
      </c>
      <c r="L54" s="100" t="e">
        <f>IF(AND('Mapa final'!#REF!="Muy Baja",'Mapa final'!#REF!="Leve"),CONCATENATE("R9C",'Mapa final'!#REF!),"")</f>
        <v>#REF!</v>
      </c>
      <c r="M54" s="100" t="e">
        <f>IF(AND('Mapa final'!#REF!="Muy Baja",'Mapa final'!#REF!="Leve"),CONCATENATE("R9C",'Mapa final'!#REF!),"")</f>
        <v>#REF!</v>
      </c>
      <c r="N54" s="100" t="e">
        <f>IF(AND('Mapa final'!#REF!="Muy Baja",'Mapa final'!#REF!="Leve"),CONCATENATE("R9C",'Mapa final'!#REF!),"")</f>
        <v>#REF!</v>
      </c>
      <c r="O54" s="100" t="e">
        <f>IF(AND('Mapa final'!#REF!="Muy Baja",'Mapa final'!#REF!="Leve"),CONCATENATE("R9C",'Mapa final'!#REF!),"")</f>
        <v>#REF!</v>
      </c>
      <c r="P54" s="100" t="e">
        <f>IF(AND('Mapa final'!#REF!="Muy Baja",'Mapa final'!#REF!="Menor"),CONCATENATE("R9C",'Mapa final'!#REF!),"")</f>
        <v>#REF!</v>
      </c>
      <c r="Q54" s="100" t="e">
        <f>IF(AND('Mapa final'!#REF!="Muy Baja",'Mapa final'!#REF!="Menor"),CONCATENATE("R9C",'Mapa final'!#REF!),"")</f>
        <v>#REF!</v>
      </c>
      <c r="R54" s="100" t="e">
        <f>IF(AND('Mapa final'!#REF!="Muy Baja",'Mapa final'!#REF!="Menor"),CONCATENATE("R9C",'Mapa final'!#REF!),"")</f>
        <v>#REF!</v>
      </c>
      <c r="S54" s="100" t="e">
        <f>IF(AND('Mapa final'!#REF!="Muy Baja",'Mapa final'!#REF!="Menor"),CONCATENATE("R9C",'Mapa final'!#REF!),"")</f>
        <v>#REF!</v>
      </c>
      <c r="T54" s="100" t="e">
        <f>IF(AND('Mapa final'!#REF!="Muy Baja",'Mapa final'!#REF!="Menor"),CONCATENATE("R9C",'Mapa final'!#REF!),"")</f>
        <v>#REF!</v>
      </c>
      <c r="U54" s="100" t="e">
        <f>IF(AND('Mapa final'!#REF!="Muy Baja",'Mapa final'!#REF!="Menor"),CONCATENATE("R9C",'Mapa final'!#REF!),"")</f>
        <v>#REF!</v>
      </c>
      <c r="V54" s="99" t="e">
        <f>IF(AND('Mapa final'!#REF!="Muy Baja",'Mapa final'!#REF!="Moderado"),CONCATENATE("R9C",'Mapa final'!#REF!),"")</f>
        <v>#REF!</v>
      </c>
      <c r="W54" s="99" t="e">
        <f>IF(AND('Mapa final'!#REF!="Muy Baja",'Mapa final'!#REF!="Moderado"),CONCATENATE("R9C",'Mapa final'!#REF!),"")</f>
        <v>#REF!</v>
      </c>
      <c r="X54" s="99" t="e">
        <f>IF(AND('Mapa final'!#REF!="Muy Baja",'Mapa final'!#REF!="Moderado"),CONCATENATE("R9C",'Mapa final'!#REF!),"")</f>
        <v>#REF!</v>
      </c>
      <c r="Y54" s="99" t="e">
        <f>IF(AND('Mapa final'!#REF!="Muy Baja",'Mapa final'!#REF!="Moderado"),CONCATENATE("R9C",'Mapa final'!#REF!),"")</f>
        <v>#REF!</v>
      </c>
      <c r="Z54" s="99" t="e">
        <f>IF(AND('Mapa final'!#REF!="Muy Baja",'Mapa final'!#REF!="Moderado"),CONCATENATE("R9C",'Mapa final'!#REF!),"")</f>
        <v>#REF!</v>
      </c>
      <c r="AA54" s="99" t="e">
        <f>IF(AND('Mapa final'!#REF!="Muy Baja",'Mapa final'!#REF!="Moderado"),CONCATENATE("R9C",'Mapa final'!#REF!),"")</f>
        <v>#REF!</v>
      </c>
      <c r="AB54" s="97" t="e">
        <f>IF(AND('Mapa final'!#REF!="Muy Baja",'Mapa final'!#REF!="Mayor"),CONCATENATE("R9C",'Mapa final'!#REF!),"")</f>
        <v>#REF!</v>
      </c>
      <c r="AC54" s="97" t="e">
        <f>IF(AND('Mapa final'!#REF!="Muy Baja",'Mapa final'!#REF!="Mayor"),CONCATENATE("R9C",'Mapa final'!#REF!),"")</f>
        <v>#REF!</v>
      </c>
      <c r="AD54" s="97" t="e">
        <f>IF(AND('Mapa final'!#REF!="Muy Baja",'Mapa final'!#REF!="Mayor"),CONCATENATE("R9C",'Mapa final'!#REF!),"")</f>
        <v>#REF!</v>
      </c>
      <c r="AE54" s="97" t="e">
        <f>IF(AND('Mapa final'!#REF!="Muy Baja",'Mapa final'!#REF!="Mayor"),CONCATENATE("R9C",'Mapa final'!#REF!),"")</f>
        <v>#REF!</v>
      </c>
      <c r="AF54" s="97" t="e">
        <f>IF(AND('Mapa final'!#REF!="Muy Baja",'Mapa final'!#REF!="Mayor"),CONCATENATE("R9C",'Mapa final'!#REF!),"")</f>
        <v>#REF!</v>
      </c>
      <c r="AG54" s="97" t="e">
        <f>IF(AND('Mapa final'!#REF!="Muy Baja",'Mapa final'!#REF!="Mayor"),CONCATENATE("R9C",'Mapa final'!#REF!),"")</f>
        <v>#REF!</v>
      </c>
      <c r="AH54" s="98" t="e">
        <f>IF(AND('Mapa final'!#REF!="Muy Baja",'Mapa final'!#REF!="Catastrófico"),CONCATENATE("R9C",'Mapa final'!#REF!),"")</f>
        <v>#REF!</v>
      </c>
      <c r="AI54" s="98" t="e">
        <f>IF(AND('Mapa final'!#REF!="Muy Baja",'Mapa final'!#REF!="Catastrófico"),CONCATENATE("R9C",'Mapa final'!#REF!),"")</f>
        <v>#REF!</v>
      </c>
      <c r="AJ54" s="98" t="e">
        <f>IF(AND('Mapa final'!#REF!="Muy Baja",'Mapa final'!#REF!="Catastrófico"),CONCATENATE("R9C",'Mapa final'!#REF!),"")</f>
        <v>#REF!</v>
      </c>
      <c r="AK54" s="98" t="e">
        <f>IF(AND('Mapa final'!#REF!="Muy Baja",'Mapa final'!#REF!="Catastrófico"),CONCATENATE("R9C",'Mapa final'!#REF!),"")</f>
        <v>#REF!</v>
      </c>
      <c r="AL54" s="98" t="e">
        <f>IF(AND('Mapa final'!#REF!="Muy Baja",'Mapa final'!#REF!="Catastrófico"),CONCATENATE("R9C",'Mapa final'!#REF!),"")</f>
        <v>#REF!</v>
      </c>
      <c r="AM54" s="98" t="e">
        <f>IF(AND('Mapa final'!#REF!="Muy Baja",'Mapa final'!#REF!="Catastrófico"),CONCATENATE("R9C",'Mapa final'!#REF!),"")</f>
        <v>#REF!</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spans="1:76" ht="15.75" customHeight="1">
      <c r="A55" s="1"/>
      <c r="B55" s="277"/>
      <c r="C55" s="198"/>
      <c r="D55" s="199"/>
      <c r="E55" s="286"/>
      <c r="F55" s="287"/>
      <c r="G55" s="287"/>
      <c r="H55" s="287"/>
      <c r="I55" s="289"/>
      <c r="J55" s="100" t="e">
        <f>IF(AND('Mapa final'!#REF!="Muy Baja",'Mapa final'!#REF!="Leve"),CONCATENATE("R10C",'Mapa final'!#REF!),"")</f>
        <v>#REF!</v>
      </c>
      <c r="K55" s="100" t="e">
        <f>IF(AND('Mapa final'!#REF!="Muy Baja",'Mapa final'!#REF!="Leve"),CONCATENATE("R10C",'Mapa final'!#REF!),"")</f>
        <v>#REF!</v>
      </c>
      <c r="L55" s="100" t="e">
        <f>IF(AND('Mapa final'!#REF!="Muy Baja",'Mapa final'!#REF!="Leve"),CONCATENATE("R10C",'Mapa final'!#REF!),"")</f>
        <v>#REF!</v>
      </c>
      <c r="M55" s="100" t="e">
        <f>IF(AND('Mapa final'!#REF!="Muy Baja",'Mapa final'!#REF!="Leve"),CONCATENATE("R10C",'Mapa final'!#REF!),"")</f>
        <v>#REF!</v>
      </c>
      <c r="N55" s="100" t="e">
        <f>IF(AND('Mapa final'!#REF!="Muy Baja",'Mapa final'!#REF!="Leve"),CONCATENATE("R10C",'Mapa final'!#REF!),"")</f>
        <v>#REF!</v>
      </c>
      <c r="O55" s="100" t="e">
        <f>IF(AND('Mapa final'!#REF!="Muy Baja",'Mapa final'!#REF!="Leve"),CONCATENATE("R10C",'Mapa final'!#REF!),"")</f>
        <v>#REF!</v>
      </c>
      <c r="P55" s="100" t="e">
        <f>IF(AND('Mapa final'!#REF!="Muy Baja",'Mapa final'!#REF!="Menor"),CONCATENATE("R10C",'Mapa final'!#REF!),"")</f>
        <v>#REF!</v>
      </c>
      <c r="Q55" s="100" t="e">
        <f>IF(AND('Mapa final'!#REF!="Muy Baja",'Mapa final'!#REF!="Menor"),CONCATENATE("R10C",'Mapa final'!#REF!),"")</f>
        <v>#REF!</v>
      </c>
      <c r="R55" s="100" t="e">
        <f>IF(AND('Mapa final'!#REF!="Muy Baja",'Mapa final'!#REF!="Menor"),CONCATENATE("R10C",'Mapa final'!#REF!),"")</f>
        <v>#REF!</v>
      </c>
      <c r="S55" s="100" t="e">
        <f>IF(AND('Mapa final'!#REF!="Muy Baja",'Mapa final'!#REF!="Menor"),CONCATENATE("R10C",'Mapa final'!#REF!),"")</f>
        <v>#REF!</v>
      </c>
      <c r="T55" s="100" t="e">
        <f>IF(AND('Mapa final'!#REF!="Muy Baja",'Mapa final'!#REF!="Menor"),CONCATENATE("R10C",'Mapa final'!#REF!),"")</f>
        <v>#REF!</v>
      </c>
      <c r="U55" s="100" t="e">
        <f>IF(AND('Mapa final'!#REF!="Muy Baja",'Mapa final'!#REF!="Menor"),CONCATENATE("R10C",'Mapa final'!#REF!),"")</f>
        <v>#REF!</v>
      </c>
      <c r="V55" s="99" t="e">
        <f>IF(AND('Mapa final'!#REF!="Muy Baja",'Mapa final'!#REF!="Moderado"),CONCATENATE("R10C",'Mapa final'!#REF!),"")</f>
        <v>#REF!</v>
      </c>
      <c r="W55" s="99" t="e">
        <f>IF(AND('Mapa final'!#REF!="Muy Baja",'Mapa final'!#REF!="Moderado"),CONCATENATE("R10C",'Mapa final'!#REF!),"")</f>
        <v>#REF!</v>
      </c>
      <c r="X55" s="99" t="e">
        <f>IF(AND('Mapa final'!#REF!="Muy Baja",'Mapa final'!#REF!="Moderado"),CONCATENATE("R10C",'Mapa final'!#REF!),"")</f>
        <v>#REF!</v>
      </c>
      <c r="Y55" s="99" t="e">
        <f>IF(AND('Mapa final'!#REF!="Muy Baja",'Mapa final'!#REF!="Moderado"),CONCATENATE("R10C",'Mapa final'!#REF!),"")</f>
        <v>#REF!</v>
      </c>
      <c r="Z55" s="99" t="e">
        <f>IF(AND('Mapa final'!#REF!="Muy Baja",'Mapa final'!#REF!="Moderado"),CONCATENATE("R10C",'Mapa final'!#REF!),"")</f>
        <v>#REF!</v>
      </c>
      <c r="AA55" s="99" t="e">
        <f>IF(AND('Mapa final'!#REF!="Muy Baja",'Mapa final'!#REF!="Moderado"),CONCATENATE("R10C",'Mapa final'!#REF!),"")</f>
        <v>#REF!</v>
      </c>
      <c r="AB55" s="97" t="e">
        <f>IF(AND('Mapa final'!#REF!="Muy Baja",'Mapa final'!#REF!="Mayor"),CONCATENATE("R10C",'Mapa final'!#REF!),"")</f>
        <v>#REF!</v>
      </c>
      <c r="AC55" s="97" t="e">
        <f>IF(AND('Mapa final'!#REF!="Muy Baja",'Mapa final'!#REF!="Mayor"),CONCATENATE("R10C",'Mapa final'!#REF!),"")</f>
        <v>#REF!</v>
      </c>
      <c r="AD55" s="97" t="e">
        <f>IF(AND('Mapa final'!#REF!="Muy Baja",'Mapa final'!#REF!="Mayor"),CONCATENATE("R10C",'Mapa final'!#REF!),"")</f>
        <v>#REF!</v>
      </c>
      <c r="AE55" s="97" t="e">
        <f>IF(AND('Mapa final'!#REF!="Muy Baja",'Mapa final'!#REF!="Mayor"),CONCATENATE("R10C",'Mapa final'!#REF!),"")</f>
        <v>#REF!</v>
      </c>
      <c r="AF55" s="97" t="e">
        <f>IF(AND('Mapa final'!#REF!="Muy Baja",'Mapa final'!#REF!="Mayor"),CONCATENATE("R10C",'Mapa final'!#REF!),"")</f>
        <v>#REF!</v>
      </c>
      <c r="AG55" s="97" t="e">
        <f>IF(AND('Mapa final'!#REF!="Muy Baja",'Mapa final'!#REF!="Mayor"),CONCATENATE("R10C",'Mapa final'!#REF!),"")</f>
        <v>#REF!</v>
      </c>
      <c r="AH55" s="98" t="e">
        <f>IF(AND('Mapa final'!#REF!="Muy Baja",'Mapa final'!#REF!="Catastrófico"),CONCATENATE("R10C",'Mapa final'!#REF!),"")</f>
        <v>#REF!</v>
      </c>
      <c r="AI55" s="98" t="e">
        <f>IF(AND('Mapa final'!#REF!="Muy Baja",'Mapa final'!#REF!="Catastrófico"),CONCATENATE("R10C",'Mapa final'!#REF!),"")</f>
        <v>#REF!</v>
      </c>
      <c r="AJ55" s="98" t="e">
        <f>IF(AND('Mapa final'!#REF!="Muy Baja",'Mapa final'!#REF!="Catastrófico"),CONCATENATE("R10C",'Mapa final'!#REF!),"")</f>
        <v>#REF!</v>
      </c>
      <c r="AK55" s="98" t="e">
        <f>IF(AND('Mapa final'!#REF!="Muy Baja",'Mapa final'!#REF!="Catastrófico"),CONCATENATE("R10C",'Mapa final'!#REF!),"")</f>
        <v>#REF!</v>
      </c>
      <c r="AL55" s="98" t="e">
        <f>IF(AND('Mapa final'!#REF!="Muy Baja",'Mapa final'!#REF!="Catastrófico"),CONCATENATE("R10C",'Mapa final'!#REF!),"")</f>
        <v>#REF!</v>
      </c>
      <c r="AM55" s="98" t="e">
        <f>IF(AND('Mapa final'!#REF!="Muy Baja",'Mapa final'!#REF!="Catastrófico"),CONCATENATE("R10C",'Mapa final'!#REF!),"")</f>
        <v>#REF!</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spans="1:76" ht="14.25" customHeight="1">
      <c r="A56" s="1"/>
      <c r="B56" s="1"/>
      <c r="C56" s="1"/>
      <c r="D56" s="1"/>
      <c r="E56" s="1"/>
      <c r="F56" s="1"/>
      <c r="G56" s="1"/>
      <c r="H56" s="1"/>
      <c r="I56" s="1"/>
      <c r="J56" s="320" t="s">
        <v>169</v>
      </c>
      <c r="K56" s="198"/>
      <c r="L56" s="198"/>
      <c r="M56" s="198"/>
      <c r="N56" s="198"/>
      <c r="O56" s="199"/>
      <c r="P56" s="320" t="s">
        <v>170</v>
      </c>
      <c r="Q56" s="198"/>
      <c r="R56" s="198"/>
      <c r="S56" s="198"/>
      <c r="T56" s="198"/>
      <c r="U56" s="199"/>
      <c r="V56" s="320" t="s">
        <v>171</v>
      </c>
      <c r="W56" s="198"/>
      <c r="X56" s="198"/>
      <c r="Y56" s="198"/>
      <c r="Z56" s="198"/>
      <c r="AA56" s="199"/>
      <c r="AB56" s="320" t="s">
        <v>172</v>
      </c>
      <c r="AC56" s="198"/>
      <c r="AD56" s="198"/>
      <c r="AE56" s="198"/>
      <c r="AF56" s="198"/>
      <c r="AG56" s="199"/>
      <c r="AH56" s="320" t="s">
        <v>173</v>
      </c>
      <c r="AI56" s="198"/>
      <c r="AJ56" s="198"/>
      <c r="AK56" s="198"/>
      <c r="AL56" s="198"/>
      <c r="AM56" s="199"/>
      <c r="AN56" s="1"/>
      <c r="AO56" s="1"/>
      <c r="AP56" s="1"/>
      <c r="AQ56" s="1"/>
      <c r="AR56" s="1"/>
      <c r="AS56" s="1"/>
      <c r="AT56" s="1"/>
      <c r="AU56" s="101"/>
      <c r="AV56" s="102"/>
      <c r="AW56" s="102"/>
      <c r="AX56" s="102"/>
      <c r="AY56" s="102"/>
      <c r="AZ56" s="103"/>
      <c r="BA56" s="101"/>
      <c r="BB56" s="102"/>
      <c r="BC56" s="102"/>
      <c r="BD56" s="102"/>
      <c r="BE56" s="102"/>
      <c r="BF56" s="103"/>
      <c r="BG56" s="101"/>
      <c r="BH56" s="102"/>
      <c r="BI56" s="102"/>
      <c r="BJ56" s="102"/>
      <c r="BK56" s="102"/>
      <c r="BL56" s="103"/>
      <c r="BM56" s="101"/>
      <c r="BN56" s="102"/>
      <c r="BO56" s="102"/>
      <c r="BP56" s="102"/>
      <c r="BQ56" s="102"/>
      <c r="BR56" s="103"/>
      <c r="BS56" s="104"/>
      <c r="BT56" s="105"/>
      <c r="BU56" s="105"/>
      <c r="BV56" s="105"/>
      <c r="BW56" s="105"/>
      <c r="BX56" s="106"/>
    </row>
    <row r="57" spans="1:76" ht="14.25" customHeight="1">
      <c r="A57" s="1"/>
      <c r="B57" s="1"/>
      <c r="C57" s="1"/>
      <c r="D57" s="1"/>
      <c r="E57" s="1"/>
      <c r="F57" s="1"/>
      <c r="G57" s="1"/>
      <c r="H57" s="1"/>
      <c r="I57" s="1"/>
      <c r="J57" s="210"/>
      <c r="K57" s="198"/>
      <c r="L57" s="198"/>
      <c r="M57" s="198"/>
      <c r="N57" s="198"/>
      <c r="O57" s="199"/>
      <c r="P57" s="210"/>
      <c r="Q57" s="198"/>
      <c r="R57" s="198"/>
      <c r="S57" s="198"/>
      <c r="T57" s="198"/>
      <c r="U57" s="199"/>
      <c r="V57" s="210"/>
      <c r="W57" s="198"/>
      <c r="X57" s="198"/>
      <c r="Y57" s="198"/>
      <c r="Z57" s="198"/>
      <c r="AA57" s="199"/>
      <c r="AB57" s="210"/>
      <c r="AC57" s="198"/>
      <c r="AD57" s="198"/>
      <c r="AE57" s="198"/>
      <c r="AF57" s="198"/>
      <c r="AG57" s="199"/>
      <c r="AH57" s="210"/>
      <c r="AI57" s="198"/>
      <c r="AJ57" s="198"/>
      <c r="AK57" s="198"/>
      <c r="AL57" s="198"/>
      <c r="AM57" s="199"/>
      <c r="AN57" s="1"/>
      <c r="AO57" s="1"/>
      <c r="AP57" s="1"/>
      <c r="AQ57" s="1"/>
      <c r="AR57" s="1"/>
      <c r="AS57" s="1"/>
      <c r="AT57" s="1"/>
      <c r="AU57" s="107"/>
      <c r="AV57" s="97"/>
      <c r="AW57" s="97"/>
      <c r="AX57" s="97"/>
      <c r="AY57" s="97"/>
      <c r="AZ57" s="108"/>
      <c r="BA57" s="107"/>
      <c r="BB57" s="97"/>
      <c r="BC57" s="97"/>
      <c r="BD57" s="97"/>
      <c r="BE57" s="97"/>
      <c r="BF57" s="108"/>
      <c r="BG57" s="107"/>
      <c r="BH57" s="97"/>
      <c r="BI57" s="97"/>
      <c r="BJ57" s="97"/>
      <c r="BK57" s="97"/>
      <c r="BL57" s="108"/>
      <c r="BM57" s="107"/>
      <c r="BN57" s="97"/>
      <c r="BO57" s="97"/>
      <c r="BP57" s="97"/>
      <c r="BQ57" s="97"/>
      <c r="BR57" s="108"/>
      <c r="BS57" s="109"/>
      <c r="BT57" s="98"/>
      <c r="BU57" s="98"/>
      <c r="BV57" s="98"/>
      <c r="BW57" s="98"/>
      <c r="BX57" s="110"/>
    </row>
    <row r="58" spans="1:76" ht="14.25" customHeight="1">
      <c r="A58" s="1"/>
      <c r="B58" s="1"/>
      <c r="C58" s="1"/>
      <c r="D58" s="1"/>
      <c r="E58" s="1"/>
      <c r="F58" s="1"/>
      <c r="G58" s="1"/>
      <c r="H58" s="1"/>
      <c r="I58" s="1"/>
      <c r="J58" s="210"/>
      <c r="K58" s="198"/>
      <c r="L58" s="198"/>
      <c r="M58" s="198"/>
      <c r="N58" s="198"/>
      <c r="O58" s="199"/>
      <c r="P58" s="210"/>
      <c r="Q58" s="198"/>
      <c r="R58" s="198"/>
      <c r="S58" s="198"/>
      <c r="T58" s="198"/>
      <c r="U58" s="199"/>
      <c r="V58" s="210"/>
      <c r="W58" s="198"/>
      <c r="X58" s="198"/>
      <c r="Y58" s="198"/>
      <c r="Z58" s="198"/>
      <c r="AA58" s="199"/>
      <c r="AB58" s="210"/>
      <c r="AC58" s="198"/>
      <c r="AD58" s="198"/>
      <c r="AE58" s="198"/>
      <c r="AF58" s="198"/>
      <c r="AG58" s="199"/>
      <c r="AH58" s="210"/>
      <c r="AI58" s="198"/>
      <c r="AJ58" s="198"/>
      <c r="AK58" s="198"/>
      <c r="AL58" s="198"/>
      <c r="AM58" s="199"/>
      <c r="AN58" s="1"/>
      <c r="AO58" s="1"/>
      <c r="AP58" s="1"/>
      <c r="AQ58" s="1"/>
      <c r="AR58" s="1"/>
      <c r="AS58" s="1"/>
      <c r="AT58" s="1"/>
      <c r="AU58" s="107"/>
      <c r="AV58" s="97"/>
      <c r="AW58" s="97"/>
      <c r="AX58" s="97"/>
      <c r="AY58" s="97"/>
      <c r="AZ58" s="108"/>
      <c r="BA58" s="107"/>
      <c r="BB58" s="97"/>
      <c r="BC58" s="97"/>
      <c r="BD58" s="97"/>
      <c r="BE58" s="97"/>
      <c r="BF58" s="108"/>
      <c r="BG58" s="107"/>
      <c r="BH58" s="97"/>
      <c r="BI58" s="97"/>
      <c r="BJ58" s="97"/>
      <c r="BK58" s="97"/>
      <c r="BL58" s="108"/>
      <c r="BM58" s="107"/>
      <c r="BN58" s="97"/>
      <c r="BO58" s="97"/>
      <c r="BP58" s="97"/>
      <c r="BQ58" s="97"/>
      <c r="BR58" s="108"/>
      <c r="BS58" s="109"/>
      <c r="BT58" s="98"/>
      <c r="BU58" s="98"/>
      <c r="BV58" s="98"/>
      <c r="BW58" s="98"/>
      <c r="BX58" s="110"/>
    </row>
    <row r="59" spans="1:76" ht="14.25" customHeight="1">
      <c r="A59" s="1"/>
      <c r="B59" s="1"/>
      <c r="C59" s="1"/>
      <c r="D59" s="1"/>
      <c r="E59" s="1"/>
      <c r="F59" s="1"/>
      <c r="G59" s="1"/>
      <c r="H59" s="1"/>
      <c r="I59" s="1"/>
      <c r="J59" s="210"/>
      <c r="K59" s="198"/>
      <c r="L59" s="198"/>
      <c r="M59" s="198"/>
      <c r="N59" s="198"/>
      <c r="O59" s="199"/>
      <c r="P59" s="210"/>
      <c r="Q59" s="198"/>
      <c r="R59" s="198"/>
      <c r="S59" s="198"/>
      <c r="T59" s="198"/>
      <c r="U59" s="199"/>
      <c r="V59" s="210"/>
      <c r="W59" s="198"/>
      <c r="X59" s="198"/>
      <c r="Y59" s="198"/>
      <c r="Z59" s="198"/>
      <c r="AA59" s="199"/>
      <c r="AB59" s="210"/>
      <c r="AC59" s="198"/>
      <c r="AD59" s="198"/>
      <c r="AE59" s="198"/>
      <c r="AF59" s="198"/>
      <c r="AG59" s="199"/>
      <c r="AH59" s="210"/>
      <c r="AI59" s="198"/>
      <c r="AJ59" s="198"/>
      <c r="AK59" s="198"/>
      <c r="AL59" s="198"/>
      <c r="AM59" s="199"/>
      <c r="AN59" s="1"/>
      <c r="AO59" s="1"/>
      <c r="AP59" s="1"/>
      <c r="AQ59" s="1"/>
      <c r="AR59" s="1"/>
      <c r="AS59" s="1"/>
      <c r="AT59" s="1"/>
      <c r="AU59" s="107"/>
      <c r="AV59" s="97"/>
      <c r="AW59" s="97"/>
      <c r="AX59" s="97"/>
      <c r="AY59" s="97"/>
      <c r="AZ59" s="108"/>
      <c r="BA59" s="107"/>
      <c r="BB59" s="97"/>
      <c r="BC59" s="97"/>
      <c r="BD59" s="97"/>
      <c r="BE59" s="97"/>
      <c r="BF59" s="108"/>
      <c r="BG59" s="107"/>
      <c r="BH59" s="97"/>
      <c r="BI59" s="97"/>
      <c r="BJ59" s="97"/>
      <c r="BK59" s="97"/>
      <c r="BL59" s="108"/>
      <c r="BM59" s="107"/>
      <c r="BN59" s="97"/>
      <c r="BO59" s="97"/>
      <c r="BP59" s="97"/>
      <c r="BQ59" s="97"/>
      <c r="BR59" s="108"/>
      <c r="BS59" s="109"/>
      <c r="BT59" s="98"/>
      <c r="BU59" s="98"/>
      <c r="BV59" s="98"/>
      <c r="BW59" s="98"/>
      <c r="BX59" s="110"/>
    </row>
    <row r="60" spans="1:76" ht="14.25" customHeight="1">
      <c r="A60" s="1"/>
      <c r="B60" s="1"/>
      <c r="C60" s="1"/>
      <c r="D60" s="1"/>
      <c r="E60" s="1"/>
      <c r="F60" s="1"/>
      <c r="G60" s="1"/>
      <c r="H60" s="1"/>
      <c r="I60" s="1"/>
      <c r="J60" s="210"/>
      <c r="K60" s="198"/>
      <c r="L60" s="198"/>
      <c r="M60" s="198"/>
      <c r="N60" s="198"/>
      <c r="O60" s="199"/>
      <c r="P60" s="210"/>
      <c r="Q60" s="198"/>
      <c r="R60" s="198"/>
      <c r="S60" s="198"/>
      <c r="T60" s="198"/>
      <c r="U60" s="199"/>
      <c r="V60" s="210"/>
      <c r="W60" s="198"/>
      <c r="X60" s="198"/>
      <c r="Y60" s="198"/>
      <c r="Z60" s="198"/>
      <c r="AA60" s="199"/>
      <c r="AB60" s="210"/>
      <c r="AC60" s="198"/>
      <c r="AD60" s="198"/>
      <c r="AE60" s="198"/>
      <c r="AF60" s="198"/>
      <c r="AG60" s="199"/>
      <c r="AH60" s="210"/>
      <c r="AI60" s="198"/>
      <c r="AJ60" s="198"/>
      <c r="AK60" s="198"/>
      <c r="AL60" s="198"/>
      <c r="AM60" s="199"/>
      <c r="AN60" s="1"/>
      <c r="AO60" s="1"/>
      <c r="AP60" s="1"/>
      <c r="AQ60" s="1"/>
      <c r="AR60" s="1"/>
      <c r="AS60" s="1"/>
      <c r="AT60" s="1"/>
      <c r="AU60" s="107"/>
      <c r="AV60" s="97"/>
      <c r="AW60" s="97"/>
      <c r="AX60" s="97"/>
      <c r="AY60" s="97"/>
      <c r="AZ60" s="108"/>
      <c r="BA60" s="107"/>
      <c r="BB60" s="97"/>
      <c r="BC60" s="97"/>
      <c r="BD60" s="97"/>
      <c r="BE60" s="97"/>
      <c r="BF60" s="108"/>
      <c r="BG60" s="107"/>
      <c r="BH60" s="97"/>
      <c r="BI60" s="97"/>
      <c r="BJ60" s="97"/>
      <c r="BK60" s="97"/>
      <c r="BL60" s="108"/>
      <c r="BM60" s="107"/>
      <c r="BN60" s="97"/>
      <c r="BO60" s="97"/>
      <c r="BP60" s="97"/>
      <c r="BQ60" s="97"/>
      <c r="BR60" s="108"/>
      <c r="BS60" s="109"/>
      <c r="BT60" s="98"/>
      <c r="BU60" s="98"/>
      <c r="BV60" s="98"/>
      <c r="BW60" s="98"/>
      <c r="BX60" s="110"/>
    </row>
    <row r="61" spans="1:76" ht="14.25" customHeight="1">
      <c r="A61" s="1"/>
      <c r="B61" s="1"/>
      <c r="C61" s="1"/>
      <c r="D61" s="1"/>
      <c r="E61" s="1"/>
      <c r="F61" s="1"/>
      <c r="G61" s="1"/>
      <c r="H61" s="1"/>
      <c r="I61" s="1"/>
      <c r="J61" s="286"/>
      <c r="K61" s="287"/>
      <c r="L61" s="287"/>
      <c r="M61" s="287"/>
      <c r="N61" s="287"/>
      <c r="O61" s="289"/>
      <c r="P61" s="286"/>
      <c r="Q61" s="287"/>
      <c r="R61" s="287"/>
      <c r="S61" s="287"/>
      <c r="T61" s="287"/>
      <c r="U61" s="289"/>
      <c r="V61" s="286"/>
      <c r="W61" s="287"/>
      <c r="X61" s="287"/>
      <c r="Y61" s="287"/>
      <c r="Z61" s="287"/>
      <c r="AA61" s="289"/>
      <c r="AB61" s="286"/>
      <c r="AC61" s="287"/>
      <c r="AD61" s="287"/>
      <c r="AE61" s="287"/>
      <c r="AF61" s="287"/>
      <c r="AG61" s="289"/>
      <c r="AH61" s="286"/>
      <c r="AI61" s="287"/>
      <c r="AJ61" s="287"/>
      <c r="AK61" s="287"/>
      <c r="AL61" s="287"/>
      <c r="AM61" s="289"/>
      <c r="AN61" s="1"/>
      <c r="AO61" s="1"/>
      <c r="AP61" s="1"/>
      <c r="AQ61" s="1"/>
      <c r="AR61" s="1"/>
      <c r="AS61" s="1"/>
      <c r="AT61" s="1"/>
      <c r="AU61" s="107"/>
      <c r="AV61" s="97"/>
      <c r="AW61" s="97"/>
      <c r="AX61" s="97"/>
      <c r="AY61" s="97"/>
      <c r="AZ61" s="108"/>
      <c r="BA61" s="107"/>
      <c r="BB61" s="97"/>
      <c r="BC61" s="97"/>
      <c r="BD61" s="97"/>
      <c r="BE61" s="97"/>
      <c r="BF61" s="108"/>
      <c r="BG61" s="107"/>
      <c r="BH61" s="97"/>
      <c r="BI61" s="97"/>
      <c r="BJ61" s="97"/>
      <c r="BK61" s="97"/>
      <c r="BL61" s="108"/>
      <c r="BM61" s="107"/>
      <c r="BN61" s="97"/>
      <c r="BO61" s="97"/>
      <c r="BP61" s="97"/>
      <c r="BQ61" s="97"/>
      <c r="BR61" s="108"/>
      <c r="BS61" s="109"/>
      <c r="BT61" s="98"/>
      <c r="BU61" s="98"/>
      <c r="BV61" s="98"/>
      <c r="BW61" s="98"/>
      <c r="BX61" s="110"/>
    </row>
    <row r="62" spans="1:7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07"/>
      <c r="AV62" s="97"/>
      <c r="AW62" s="97"/>
      <c r="AX62" s="97"/>
      <c r="AY62" s="97"/>
      <c r="AZ62" s="108"/>
      <c r="BA62" s="107"/>
      <c r="BB62" s="97"/>
      <c r="BC62" s="97"/>
      <c r="BD62" s="97"/>
      <c r="BE62" s="97"/>
      <c r="BF62" s="108"/>
      <c r="BG62" s="107"/>
      <c r="BH62" s="97"/>
      <c r="BI62" s="97"/>
      <c r="BJ62" s="97"/>
      <c r="BK62" s="97"/>
      <c r="BL62" s="108"/>
      <c r="BM62" s="107"/>
      <c r="BN62" s="97"/>
      <c r="BO62" s="97"/>
      <c r="BP62" s="97"/>
      <c r="BQ62" s="97"/>
      <c r="BR62" s="108"/>
      <c r="BS62" s="109"/>
      <c r="BT62" s="98"/>
      <c r="BU62" s="98"/>
      <c r="BV62" s="98"/>
      <c r="BW62" s="98"/>
      <c r="BX62" s="110"/>
    </row>
    <row r="63" spans="1:76" ht="15" customHeight="1">
      <c r="A63" s="1"/>
      <c r="B63" s="95"/>
      <c r="C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107"/>
      <c r="AV63" s="97"/>
      <c r="AW63" s="97"/>
      <c r="AX63" s="97"/>
      <c r="AY63" s="97"/>
      <c r="AZ63" s="108"/>
      <c r="BA63" s="107"/>
      <c r="BB63" s="97"/>
      <c r="BC63" s="97"/>
      <c r="BD63" s="97"/>
      <c r="BE63" s="97"/>
      <c r="BF63" s="108"/>
      <c r="BG63" s="107"/>
      <c r="BH63" s="97"/>
      <c r="BI63" s="97"/>
      <c r="BJ63" s="97"/>
      <c r="BK63" s="97"/>
      <c r="BL63" s="108"/>
      <c r="BM63" s="107"/>
      <c r="BN63" s="97"/>
      <c r="BO63" s="97"/>
      <c r="BP63" s="97"/>
      <c r="BQ63" s="97"/>
      <c r="BR63" s="108"/>
      <c r="BS63" s="109"/>
      <c r="BT63" s="98"/>
      <c r="BU63" s="98"/>
      <c r="BV63" s="98"/>
      <c r="BW63" s="98"/>
      <c r="BX63" s="110"/>
    </row>
    <row r="64" spans="1:76" ht="15" customHeight="1">
      <c r="A64" s="1"/>
      <c r="B64" s="95"/>
      <c r="C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107"/>
      <c r="AV64" s="97"/>
      <c r="AW64" s="97"/>
      <c r="AX64" s="97"/>
      <c r="AY64" s="97"/>
      <c r="AZ64" s="108"/>
      <c r="BA64" s="107"/>
      <c r="BB64" s="97"/>
      <c r="BC64" s="97"/>
      <c r="BD64" s="97"/>
      <c r="BE64" s="97"/>
      <c r="BF64" s="108"/>
      <c r="BG64" s="107"/>
      <c r="BH64" s="97"/>
      <c r="BI64" s="97"/>
      <c r="BJ64" s="97"/>
      <c r="BK64" s="97"/>
      <c r="BL64" s="108"/>
      <c r="BM64" s="107"/>
      <c r="BN64" s="97"/>
      <c r="BO64" s="97"/>
      <c r="BP64" s="97"/>
      <c r="BQ64" s="97"/>
      <c r="BR64" s="108"/>
      <c r="BS64" s="109"/>
      <c r="BT64" s="98"/>
      <c r="BU64" s="98"/>
      <c r="BV64" s="98"/>
      <c r="BW64" s="98"/>
      <c r="BX64" s="110"/>
    </row>
    <row r="65" spans="1:7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11"/>
      <c r="AV65" s="112"/>
      <c r="AW65" s="112"/>
      <c r="AX65" s="112"/>
      <c r="AY65" s="112"/>
      <c r="AZ65" s="113"/>
      <c r="BA65" s="111"/>
      <c r="BB65" s="112"/>
      <c r="BC65" s="112"/>
      <c r="BD65" s="112"/>
      <c r="BE65" s="112"/>
      <c r="BF65" s="113"/>
      <c r="BG65" s="111"/>
      <c r="BH65" s="112"/>
      <c r="BI65" s="112"/>
      <c r="BJ65" s="112"/>
      <c r="BK65" s="112"/>
      <c r="BL65" s="113"/>
      <c r="BM65" s="111"/>
      <c r="BN65" s="112"/>
      <c r="BO65" s="112"/>
      <c r="BP65" s="112"/>
      <c r="BQ65" s="112"/>
      <c r="BR65" s="113"/>
      <c r="BS65" s="114"/>
      <c r="BT65" s="115"/>
      <c r="BU65" s="115"/>
      <c r="BV65" s="115"/>
      <c r="BW65" s="115"/>
      <c r="BX65" s="116"/>
    </row>
    <row r="66" spans="1:7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17"/>
      <c r="AV66" s="118"/>
      <c r="AW66" s="118"/>
      <c r="AX66" s="118"/>
      <c r="AY66" s="118"/>
      <c r="AZ66" s="119"/>
      <c r="BA66" s="117"/>
      <c r="BB66" s="118"/>
      <c r="BC66" s="118"/>
      <c r="BD66" s="118"/>
      <c r="BE66" s="118"/>
      <c r="BF66" s="119"/>
      <c r="BG66" s="101"/>
      <c r="BH66" s="102"/>
      <c r="BI66" s="102"/>
      <c r="BJ66" s="102"/>
      <c r="BK66" s="102"/>
      <c r="BL66" s="103"/>
      <c r="BM66" s="97"/>
      <c r="BN66" s="97"/>
      <c r="BO66" s="97"/>
      <c r="BP66" s="97"/>
      <c r="BQ66" s="97"/>
      <c r="BR66" s="97"/>
      <c r="BS66" s="104"/>
      <c r="BT66" s="105"/>
      <c r="BU66" s="105"/>
      <c r="BV66" s="105"/>
      <c r="BW66" s="105"/>
      <c r="BX66" s="106"/>
    </row>
    <row r="67" spans="1:7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20"/>
      <c r="AV67" s="99"/>
      <c r="AW67" s="99"/>
      <c r="AX67" s="99"/>
      <c r="AY67" s="99"/>
      <c r="AZ67" s="121"/>
      <c r="BA67" s="120"/>
      <c r="BB67" s="99"/>
      <c r="BC67" s="99"/>
      <c r="BD67" s="99"/>
      <c r="BE67" s="99"/>
      <c r="BF67" s="121"/>
      <c r="BG67" s="107"/>
      <c r="BH67" s="97"/>
      <c r="BI67" s="97"/>
      <c r="BJ67" s="97"/>
      <c r="BK67" s="97"/>
      <c r="BL67" s="108"/>
      <c r="BM67" s="97"/>
      <c r="BN67" s="97"/>
      <c r="BO67" s="97"/>
      <c r="BP67" s="97"/>
      <c r="BQ67" s="97"/>
      <c r="BR67" s="97"/>
      <c r="BS67" s="109"/>
      <c r="BT67" s="98"/>
      <c r="BU67" s="98"/>
      <c r="BV67" s="98"/>
      <c r="BW67" s="98"/>
      <c r="BX67" s="110"/>
    </row>
    <row r="68" spans="1:7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20"/>
      <c r="AV68" s="99"/>
      <c r="AW68" s="99"/>
      <c r="AX68" s="99"/>
      <c r="AY68" s="99"/>
      <c r="AZ68" s="121"/>
      <c r="BA68" s="120"/>
      <c r="BB68" s="99"/>
      <c r="BC68" s="99"/>
      <c r="BD68" s="99"/>
      <c r="BE68" s="99"/>
      <c r="BF68" s="121"/>
      <c r="BG68" s="107"/>
      <c r="BH68" s="97"/>
      <c r="BI68" s="97"/>
      <c r="BJ68" s="97"/>
      <c r="BK68" s="97"/>
      <c r="BL68" s="108"/>
      <c r="BM68" s="97"/>
      <c r="BN68" s="97"/>
      <c r="BO68" s="97"/>
      <c r="BP68" s="97"/>
      <c r="BQ68" s="97"/>
      <c r="BR68" s="97"/>
      <c r="BS68" s="109"/>
      <c r="BT68" s="98"/>
      <c r="BU68" s="98"/>
      <c r="BV68" s="98"/>
      <c r="BW68" s="98"/>
      <c r="BX68" s="110"/>
    </row>
    <row r="69" spans="1:7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20"/>
      <c r="AV69" s="99"/>
      <c r="AW69" s="99"/>
      <c r="AX69" s="99"/>
      <c r="AY69" s="99"/>
      <c r="AZ69" s="121"/>
      <c r="BA69" s="120"/>
      <c r="BB69" s="99"/>
      <c r="BC69" s="99"/>
      <c r="BD69" s="99"/>
      <c r="BE69" s="99"/>
      <c r="BF69" s="121"/>
      <c r="BG69" s="107"/>
      <c r="BH69" s="97"/>
      <c r="BI69" s="97"/>
      <c r="BJ69" s="97"/>
      <c r="BK69" s="97"/>
      <c r="BL69" s="108"/>
      <c r="BM69" s="97"/>
      <c r="BN69" s="97"/>
      <c r="BO69" s="97"/>
      <c r="BP69" s="97"/>
      <c r="BQ69" s="97"/>
      <c r="BR69" s="97"/>
      <c r="BS69" s="109"/>
      <c r="BT69" s="98"/>
      <c r="BU69" s="98"/>
      <c r="BV69" s="98"/>
      <c r="BW69" s="98"/>
      <c r="BX69" s="110"/>
    </row>
    <row r="70" spans="1:7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20"/>
      <c r="AV70" s="99"/>
      <c r="AW70" s="99"/>
      <c r="AX70" s="99"/>
      <c r="AY70" s="99"/>
      <c r="AZ70" s="121"/>
      <c r="BA70" s="120"/>
      <c r="BB70" s="99"/>
      <c r="BC70" s="99"/>
      <c r="BD70" s="99"/>
      <c r="BE70" s="99"/>
      <c r="BF70" s="121"/>
      <c r="BG70" s="107"/>
      <c r="BH70" s="97"/>
      <c r="BI70" s="97"/>
      <c r="BJ70" s="97"/>
      <c r="BK70" s="97"/>
      <c r="BL70" s="108"/>
      <c r="BM70" s="97"/>
      <c r="BN70" s="97"/>
      <c r="BO70" s="97"/>
      <c r="BP70" s="97"/>
      <c r="BQ70" s="97"/>
      <c r="BR70" s="97"/>
      <c r="BS70" s="109"/>
      <c r="BT70" s="98"/>
      <c r="BU70" s="98"/>
      <c r="BV70" s="98"/>
      <c r="BW70" s="98"/>
      <c r="BX70" s="110"/>
    </row>
    <row r="71" spans="1:7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20"/>
      <c r="AV71" s="99"/>
      <c r="AW71" s="99"/>
      <c r="AX71" s="99"/>
      <c r="AY71" s="99"/>
      <c r="AZ71" s="121"/>
      <c r="BA71" s="120"/>
      <c r="BB71" s="99"/>
      <c r="BC71" s="99"/>
      <c r="BD71" s="99"/>
      <c r="BE71" s="99"/>
      <c r="BF71" s="121"/>
      <c r="BG71" s="107"/>
      <c r="BH71" s="97"/>
      <c r="BI71" s="97"/>
      <c r="BJ71" s="97"/>
      <c r="BK71" s="97"/>
      <c r="BL71" s="108"/>
      <c r="BM71" s="97"/>
      <c r="BN71" s="97"/>
      <c r="BO71" s="97"/>
      <c r="BP71" s="97"/>
      <c r="BQ71" s="97"/>
      <c r="BR71" s="97"/>
      <c r="BS71" s="109"/>
      <c r="BT71" s="98"/>
      <c r="BU71" s="98"/>
      <c r="BV71" s="98"/>
      <c r="BW71" s="98"/>
      <c r="BX71" s="110"/>
    </row>
    <row r="72" spans="1:7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20"/>
      <c r="AV72" s="99"/>
      <c r="AW72" s="99"/>
      <c r="AX72" s="99"/>
      <c r="AY72" s="99"/>
      <c r="AZ72" s="121"/>
      <c r="BA72" s="120"/>
      <c r="BB72" s="99"/>
      <c r="BC72" s="99"/>
      <c r="BD72" s="99"/>
      <c r="BE72" s="99"/>
      <c r="BF72" s="121"/>
      <c r="BG72" s="107"/>
      <c r="BH72" s="97"/>
      <c r="BI72" s="97"/>
      <c r="BJ72" s="97"/>
      <c r="BK72" s="97"/>
      <c r="BL72" s="108"/>
      <c r="BM72" s="97"/>
      <c r="BN72" s="97"/>
      <c r="BO72" s="97"/>
      <c r="BP72" s="97"/>
      <c r="BQ72" s="97"/>
      <c r="BR72" s="97"/>
      <c r="BS72" s="109"/>
      <c r="BT72" s="98"/>
      <c r="BU72" s="98"/>
      <c r="BV72" s="98"/>
      <c r="BW72" s="98"/>
      <c r="BX72" s="110"/>
    </row>
    <row r="73" spans="1:7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20"/>
      <c r="AV73" s="99"/>
      <c r="AW73" s="99"/>
      <c r="AX73" s="99"/>
      <c r="AY73" s="99"/>
      <c r="AZ73" s="121"/>
      <c r="BA73" s="120"/>
      <c r="BB73" s="99"/>
      <c r="BC73" s="99"/>
      <c r="BD73" s="99"/>
      <c r="BE73" s="99"/>
      <c r="BF73" s="121"/>
      <c r="BG73" s="107"/>
      <c r="BH73" s="97"/>
      <c r="BI73" s="97"/>
      <c r="BJ73" s="97"/>
      <c r="BK73" s="97"/>
      <c r="BL73" s="108"/>
      <c r="BM73" s="97"/>
      <c r="BN73" s="97"/>
      <c r="BO73" s="97"/>
      <c r="BP73" s="97"/>
      <c r="BQ73" s="97"/>
      <c r="BR73" s="97"/>
      <c r="BS73" s="109"/>
      <c r="BT73" s="98"/>
      <c r="BU73" s="98"/>
      <c r="BV73" s="98"/>
      <c r="BW73" s="98"/>
      <c r="BX73" s="110"/>
    </row>
    <row r="74" spans="1:7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20"/>
      <c r="AV74" s="99"/>
      <c r="AW74" s="99"/>
      <c r="AX74" s="99"/>
      <c r="AY74" s="99"/>
      <c r="AZ74" s="121"/>
      <c r="BA74" s="120"/>
      <c r="BB74" s="99"/>
      <c r="BC74" s="99"/>
      <c r="BD74" s="99"/>
      <c r="BE74" s="99"/>
      <c r="BF74" s="121"/>
      <c r="BG74" s="107"/>
      <c r="BH74" s="97"/>
      <c r="BI74" s="97"/>
      <c r="BJ74" s="97"/>
      <c r="BK74" s="97"/>
      <c r="BL74" s="108"/>
      <c r="BM74" s="97"/>
      <c r="BN74" s="97"/>
      <c r="BO74" s="97"/>
      <c r="BP74" s="97"/>
      <c r="BQ74" s="97"/>
      <c r="BR74" s="97"/>
      <c r="BS74" s="109"/>
      <c r="BT74" s="98"/>
      <c r="BU74" s="98"/>
      <c r="BV74" s="98"/>
      <c r="BW74" s="98"/>
      <c r="BX74" s="110"/>
    </row>
    <row r="75" spans="1:7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22"/>
      <c r="AV75" s="123"/>
      <c r="AW75" s="123"/>
      <c r="AX75" s="123"/>
      <c r="AY75" s="123"/>
      <c r="AZ75" s="124"/>
      <c r="BA75" s="122"/>
      <c r="BB75" s="123"/>
      <c r="BC75" s="123"/>
      <c r="BD75" s="123"/>
      <c r="BE75" s="123"/>
      <c r="BF75" s="124"/>
      <c r="BG75" s="111"/>
      <c r="BH75" s="112"/>
      <c r="BI75" s="112"/>
      <c r="BJ75" s="112"/>
      <c r="BK75" s="112"/>
      <c r="BL75" s="113"/>
      <c r="BM75" s="97"/>
      <c r="BN75" s="97"/>
      <c r="BO75" s="97"/>
      <c r="BP75" s="97"/>
      <c r="BQ75" s="97"/>
      <c r="BR75" s="97"/>
      <c r="BS75" s="114"/>
      <c r="BT75" s="115"/>
      <c r="BU75" s="115"/>
      <c r="BV75" s="115"/>
      <c r="BW75" s="115"/>
      <c r="BX75" s="116"/>
    </row>
    <row r="76" spans="1: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17"/>
      <c r="AV76" s="118"/>
      <c r="AW76" s="118"/>
      <c r="AX76" s="118"/>
      <c r="AY76" s="118"/>
      <c r="AZ76" s="119"/>
      <c r="BA76" s="117"/>
      <c r="BB76" s="118"/>
      <c r="BC76" s="118"/>
      <c r="BD76" s="118"/>
      <c r="BE76" s="118"/>
      <c r="BF76" s="119"/>
      <c r="BG76" s="117"/>
      <c r="BH76" s="118"/>
      <c r="BI76" s="118"/>
      <c r="BJ76" s="118"/>
      <c r="BK76" s="118"/>
      <c r="BL76" s="119"/>
      <c r="BM76" s="101"/>
      <c r="BN76" s="102"/>
      <c r="BO76" s="102"/>
      <c r="BP76" s="102"/>
      <c r="BQ76" s="102"/>
      <c r="BR76" s="103"/>
      <c r="BS76" s="104"/>
      <c r="BT76" s="105"/>
      <c r="BU76" s="105"/>
      <c r="BV76" s="105"/>
      <c r="BW76" s="105"/>
      <c r="BX76" s="106"/>
    </row>
    <row r="77" spans="1:7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20"/>
      <c r="AV77" s="99"/>
      <c r="AW77" s="99"/>
      <c r="AX77" s="99"/>
      <c r="AY77" s="99"/>
      <c r="AZ77" s="121"/>
      <c r="BA77" s="120"/>
      <c r="BB77" s="99"/>
      <c r="BC77" s="99"/>
      <c r="BD77" s="99"/>
      <c r="BE77" s="99"/>
      <c r="BF77" s="121"/>
      <c r="BG77" s="120"/>
      <c r="BH77" s="99"/>
      <c r="BI77" s="99"/>
      <c r="BJ77" s="99"/>
      <c r="BK77" s="99"/>
      <c r="BL77" s="121"/>
      <c r="BM77" s="107"/>
      <c r="BN77" s="97"/>
      <c r="BO77" s="97"/>
      <c r="BP77" s="97"/>
      <c r="BQ77" s="97"/>
      <c r="BR77" s="108"/>
      <c r="BS77" s="109"/>
      <c r="BT77" s="98"/>
      <c r="BU77" s="98"/>
      <c r="BV77" s="98"/>
      <c r="BW77" s="98"/>
      <c r="BX77" s="110"/>
    </row>
    <row r="78" spans="1:7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20"/>
      <c r="AV78" s="99"/>
      <c r="AW78" s="99"/>
      <c r="AX78" s="99"/>
      <c r="AY78" s="99"/>
      <c r="AZ78" s="121"/>
      <c r="BA78" s="120"/>
      <c r="BB78" s="99"/>
      <c r="BC78" s="99"/>
      <c r="BD78" s="99"/>
      <c r="BE78" s="99"/>
      <c r="BF78" s="121"/>
      <c r="BG78" s="120"/>
      <c r="BH78" s="99"/>
      <c r="BI78" s="99"/>
      <c r="BJ78" s="99"/>
      <c r="BK78" s="99"/>
      <c r="BL78" s="121"/>
      <c r="BM78" s="107"/>
      <c r="BN78" s="97"/>
      <c r="BO78" s="97"/>
      <c r="BP78" s="97"/>
      <c r="BQ78" s="97"/>
      <c r="BR78" s="108"/>
      <c r="BS78" s="109"/>
      <c r="BT78" s="98"/>
      <c r="BU78" s="98"/>
      <c r="BV78" s="98"/>
      <c r="BW78" s="98"/>
      <c r="BX78" s="110"/>
    </row>
    <row r="79" spans="1:7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20"/>
      <c r="AV79" s="99"/>
      <c r="AW79" s="99"/>
      <c r="AX79" s="99"/>
      <c r="AY79" s="99"/>
      <c r="AZ79" s="121"/>
      <c r="BA79" s="120"/>
      <c r="BB79" s="99"/>
      <c r="BC79" s="99"/>
      <c r="BD79" s="99"/>
      <c r="BE79" s="99"/>
      <c r="BF79" s="121"/>
      <c r="BG79" s="120"/>
      <c r="BH79" s="99"/>
      <c r="BI79" s="99"/>
      <c r="BJ79" s="99"/>
      <c r="BK79" s="99"/>
      <c r="BL79" s="121"/>
      <c r="BM79" s="107"/>
      <c r="BN79" s="97"/>
      <c r="BO79" s="97"/>
      <c r="BP79" s="97"/>
      <c r="BQ79" s="97"/>
      <c r="BR79" s="108"/>
      <c r="BS79" s="109"/>
      <c r="BT79" s="98"/>
      <c r="BU79" s="98"/>
      <c r="BV79" s="98"/>
      <c r="BW79" s="98"/>
      <c r="BX79" s="110"/>
    </row>
    <row r="80" spans="1:7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20"/>
      <c r="AV80" s="99"/>
      <c r="AW80" s="99"/>
      <c r="AX80" s="99"/>
      <c r="AY80" s="99"/>
      <c r="AZ80" s="121"/>
      <c r="BA80" s="120"/>
      <c r="BB80" s="99"/>
      <c r="BC80" s="99"/>
      <c r="BD80" s="99"/>
      <c r="BE80" s="99"/>
      <c r="BF80" s="121"/>
      <c r="BG80" s="120"/>
      <c r="BH80" s="99"/>
      <c r="BI80" s="99"/>
      <c r="BJ80" s="99"/>
      <c r="BK80" s="99"/>
      <c r="BL80" s="121"/>
      <c r="BM80" s="107"/>
      <c r="BN80" s="97"/>
      <c r="BO80" s="97"/>
      <c r="BP80" s="97"/>
      <c r="BQ80" s="97"/>
      <c r="BR80" s="108"/>
      <c r="BS80" s="109"/>
      <c r="BT80" s="98"/>
      <c r="BU80" s="98"/>
      <c r="BV80" s="98"/>
      <c r="BW80" s="98"/>
      <c r="BX80" s="110"/>
    </row>
    <row r="81" spans="1:7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20"/>
      <c r="AV81" s="99"/>
      <c r="AW81" s="99"/>
      <c r="AX81" s="99"/>
      <c r="AY81" s="99"/>
      <c r="AZ81" s="121"/>
      <c r="BA81" s="120"/>
      <c r="BB81" s="99"/>
      <c r="BC81" s="99"/>
      <c r="BD81" s="99"/>
      <c r="BE81" s="99"/>
      <c r="BF81" s="121"/>
      <c r="BG81" s="120"/>
      <c r="BH81" s="99"/>
      <c r="BI81" s="99"/>
      <c r="BJ81" s="99"/>
      <c r="BK81" s="99"/>
      <c r="BL81" s="121"/>
      <c r="BM81" s="107"/>
      <c r="BN81" s="97"/>
      <c r="BO81" s="97"/>
      <c r="BP81" s="97"/>
      <c r="BQ81" s="97"/>
      <c r="BR81" s="108"/>
      <c r="BS81" s="109"/>
      <c r="BT81" s="98"/>
      <c r="BU81" s="98"/>
      <c r="BV81" s="98"/>
      <c r="BW81" s="98"/>
      <c r="BX81" s="110"/>
    </row>
    <row r="82" spans="1:7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20"/>
      <c r="AV82" s="99"/>
      <c r="AW82" s="99"/>
      <c r="AX82" s="99"/>
      <c r="AY82" s="99"/>
      <c r="AZ82" s="121"/>
      <c r="BA82" s="120"/>
      <c r="BB82" s="99"/>
      <c r="BC82" s="99"/>
      <c r="BD82" s="99"/>
      <c r="BE82" s="99"/>
      <c r="BF82" s="121"/>
      <c r="BG82" s="120"/>
      <c r="BH82" s="99"/>
      <c r="BI82" s="99"/>
      <c r="BJ82" s="99"/>
      <c r="BK82" s="99"/>
      <c r="BL82" s="121"/>
      <c r="BM82" s="107"/>
      <c r="BN82" s="97"/>
      <c r="BO82" s="97"/>
      <c r="BP82" s="97"/>
      <c r="BQ82" s="97"/>
      <c r="BR82" s="108"/>
      <c r="BS82" s="109"/>
      <c r="BT82" s="98"/>
      <c r="BU82" s="98"/>
      <c r="BV82" s="98"/>
      <c r="BW82" s="98"/>
      <c r="BX82" s="110"/>
    </row>
    <row r="83" spans="1:7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20"/>
      <c r="AV83" s="99"/>
      <c r="AW83" s="99"/>
      <c r="AX83" s="99"/>
      <c r="AY83" s="99"/>
      <c r="AZ83" s="121"/>
      <c r="BA83" s="120"/>
      <c r="BB83" s="99"/>
      <c r="BC83" s="99"/>
      <c r="BD83" s="99"/>
      <c r="BE83" s="99"/>
      <c r="BF83" s="121"/>
      <c r="BG83" s="120"/>
      <c r="BH83" s="99"/>
      <c r="BI83" s="99"/>
      <c r="BJ83" s="99"/>
      <c r="BK83" s="99"/>
      <c r="BL83" s="121"/>
      <c r="BM83" s="107"/>
      <c r="BN83" s="97"/>
      <c r="BO83" s="97"/>
      <c r="BP83" s="97"/>
      <c r="BQ83" s="97"/>
      <c r="BR83" s="108"/>
      <c r="BS83" s="109"/>
      <c r="BT83" s="98"/>
      <c r="BU83" s="98"/>
      <c r="BV83" s="98"/>
      <c r="BW83" s="98"/>
      <c r="BX83" s="110"/>
    </row>
    <row r="84" spans="1:7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20"/>
      <c r="AV84" s="99"/>
      <c r="AW84" s="99"/>
      <c r="AX84" s="99"/>
      <c r="AY84" s="99"/>
      <c r="AZ84" s="121"/>
      <c r="BA84" s="120"/>
      <c r="BB84" s="99"/>
      <c r="BC84" s="99"/>
      <c r="BD84" s="99"/>
      <c r="BE84" s="99"/>
      <c r="BF84" s="121"/>
      <c r="BG84" s="120"/>
      <c r="BH84" s="99"/>
      <c r="BI84" s="99"/>
      <c r="BJ84" s="99"/>
      <c r="BK84" s="99"/>
      <c r="BL84" s="121"/>
      <c r="BM84" s="107"/>
      <c r="BN84" s="97"/>
      <c r="BO84" s="97"/>
      <c r="BP84" s="97"/>
      <c r="BQ84" s="97"/>
      <c r="BR84" s="108"/>
      <c r="BS84" s="109"/>
      <c r="BT84" s="98"/>
      <c r="BU84" s="98"/>
      <c r="BV84" s="98"/>
      <c r="BW84" s="98"/>
      <c r="BX84" s="110"/>
    </row>
    <row r="85" spans="1:7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22"/>
      <c r="AV85" s="123"/>
      <c r="AW85" s="123"/>
      <c r="AX85" s="123"/>
      <c r="AY85" s="123"/>
      <c r="AZ85" s="124"/>
      <c r="BA85" s="122"/>
      <c r="BB85" s="123"/>
      <c r="BC85" s="123"/>
      <c r="BD85" s="123"/>
      <c r="BE85" s="123"/>
      <c r="BF85" s="124"/>
      <c r="BG85" s="122"/>
      <c r="BH85" s="123"/>
      <c r="BI85" s="123"/>
      <c r="BJ85" s="123"/>
      <c r="BK85" s="123"/>
      <c r="BL85" s="124"/>
      <c r="BM85" s="111"/>
      <c r="BN85" s="112"/>
      <c r="BO85" s="112"/>
      <c r="BP85" s="112"/>
      <c r="BQ85" s="112"/>
      <c r="BR85" s="113"/>
      <c r="BS85" s="114"/>
      <c r="BT85" s="115"/>
      <c r="BU85" s="115"/>
      <c r="BV85" s="115"/>
      <c r="BW85" s="115"/>
      <c r="BX85" s="116"/>
    </row>
    <row r="86" spans="1:7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25"/>
      <c r="AV86" s="126"/>
      <c r="AW86" s="126"/>
      <c r="AX86" s="126"/>
      <c r="AY86" s="126"/>
      <c r="AZ86" s="127"/>
      <c r="BA86" s="117"/>
      <c r="BB86" s="118"/>
      <c r="BC86" s="118"/>
      <c r="BD86" s="118"/>
      <c r="BE86" s="118"/>
      <c r="BF86" s="119"/>
      <c r="BG86" s="117"/>
      <c r="BH86" s="118"/>
      <c r="BI86" s="118"/>
      <c r="BJ86" s="118"/>
      <c r="BK86" s="118"/>
      <c r="BL86" s="119"/>
      <c r="BM86" s="101"/>
      <c r="BN86" s="102"/>
      <c r="BO86" s="102"/>
      <c r="BP86" s="102"/>
      <c r="BQ86" s="102"/>
      <c r="BR86" s="103"/>
      <c r="BS86" s="104"/>
      <c r="BT86" s="105"/>
      <c r="BU86" s="105"/>
      <c r="BV86" s="105"/>
      <c r="BW86" s="105"/>
      <c r="BX86" s="106"/>
    </row>
    <row r="87" spans="1:7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28"/>
      <c r="AV87" s="100"/>
      <c r="AW87" s="100"/>
      <c r="AX87" s="100"/>
      <c r="AY87" s="100"/>
      <c r="AZ87" s="129"/>
      <c r="BA87" s="120"/>
      <c r="BB87" s="99"/>
      <c r="BC87" s="99"/>
      <c r="BD87" s="99"/>
      <c r="BE87" s="99"/>
      <c r="BF87" s="121"/>
      <c r="BG87" s="120"/>
      <c r="BH87" s="99"/>
      <c r="BI87" s="99"/>
      <c r="BJ87" s="99"/>
      <c r="BK87" s="99"/>
      <c r="BL87" s="121"/>
      <c r="BM87" s="107"/>
      <c r="BN87" s="97"/>
      <c r="BO87" s="97"/>
      <c r="BP87" s="97"/>
      <c r="BQ87" s="97"/>
      <c r="BR87" s="108"/>
      <c r="BS87" s="109"/>
      <c r="BT87" s="98"/>
      <c r="BU87" s="98"/>
      <c r="BV87" s="98"/>
      <c r="BW87" s="98"/>
      <c r="BX87" s="110"/>
    </row>
    <row r="88" spans="1:7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28"/>
      <c r="AV88" s="100"/>
      <c r="AW88" s="100"/>
      <c r="AX88" s="100"/>
      <c r="AY88" s="100"/>
      <c r="AZ88" s="129"/>
      <c r="BA88" s="120"/>
      <c r="BB88" s="99"/>
      <c r="BC88" s="99"/>
      <c r="BD88" s="99"/>
      <c r="BE88" s="99"/>
      <c r="BF88" s="121"/>
      <c r="BG88" s="120"/>
      <c r="BH88" s="99"/>
      <c r="BI88" s="99"/>
      <c r="BJ88" s="99"/>
      <c r="BK88" s="99"/>
      <c r="BL88" s="121"/>
      <c r="BM88" s="107"/>
      <c r="BN88" s="97"/>
      <c r="BO88" s="97"/>
      <c r="BP88" s="97"/>
      <c r="BQ88" s="97"/>
      <c r="BR88" s="108"/>
      <c r="BS88" s="109"/>
      <c r="BT88" s="98"/>
      <c r="BU88" s="98"/>
      <c r="BV88" s="98"/>
      <c r="BW88" s="98"/>
      <c r="BX88" s="110"/>
    </row>
    <row r="89" spans="1:7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28"/>
      <c r="AV89" s="100"/>
      <c r="AW89" s="100"/>
      <c r="AX89" s="100"/>
      <c r="AY89" s="100"/>
      <c r="AZ89" s="129"/>
      <c r="BA89" s="120"/>
      <c r="BB89" s="99"/>
      <c r="BC89" s="99"/>
      <c r="BD89" s="99"/>
      <c r="BE89" s="99"/>
      <c r="BF89" s="121"/>
      <c r="BG89" s="120"/>
      <c r="BH89" s="99"/>
      <c r="BI89" s="99"/>
      <c r="BJ89" s="99"/>
      <c r="BK89" s="99"/>
      <c r="BL89" s="121"/>
      <c r="BM89" s="107"/>
      <c r="BN89" s="97"/>
      <c r="BO89" s="97"/>
      <c r="BP89" s="97"/>
      <c r="BQ89" s="97"/>
      <c r="BR89" s="108"/>
      <c r="BS89" s="109"/>
      <c r="BT89" s="98"/>
      <c r="BU89" s="98"/>
      <c r="BV89" s="98"/>
      <c r="BW89" s="98"/>
      <c r="BX89" s="110"/>
    </row>
    <row r="90" spans="1:7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28"/>
      <c r="AV90" s="100"/>
      <c r="AW90" s="100"/>
      <c r="AX90" s="100"/>
      <c r="AY90" s="100"/>
      <c r="AZ90" s="129"/>
      <c r="BA90" s="120"/>
      <c r="BB90" s="99"/>
      <c r="BC90" s="99"/>
      <c r="BD90" s="99"/>
      <c r="BE90" s="99"/>
      <c r="BF90" s="121"/>
      <c r="BG90" s="120"/>
      <c r="BH90" s="99"/>
      <c r="BI90" s="99"/>
      <c r="BJ90" s="99"/>
      <c r="BK90" s="99"/>
      <c r="BL90" s="121"/>
      <c r="BM90" s="107"/>
      <c r="BN90" s="97"/>
      <c r="BO90" s="97"/>
      <c r="BP90" s="97"/>
      <c r="BQ90" s="97"/>
      <c r="BR90" s="108"/>
      <c r="BS90" s="109"/>
      <c r="BT90" s="98"/>
      <c r="BU90" s="98"/>
      <c r="BV90" s="98"/>
      <c r="BW90" s="98"/>
      <c r="BX90" s="110"/>
    </row>
    <row r="91" spans="1:7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28"/>
      <c r="AV91" s="100"/>
      <c r="AW91" s="100"/>
      <c r="AX91" s="100"/>
      <c r="AY91" s="100"/>
      <c r="AZ91" s="129"/>
      <c r="BA91" s="120"/>
      <c r="BB91" s="99"/>
      <c r="BC91" s="99"/>
      <c r="BD91" s="99"/>
      <c r="BE91" s="99"/>
      <c r="BF91" s="121"/>
      <c r="BG91" s="120"/>
      <c r="BH91" s="99"/>
      <c r="BI91" s="99"/>
      <c r="BJ91" s="99"/>
      <c r="BK91" s="99"/>
      <c r="BL91" s="121"/>
      <c r="BM91" s="107"/>
      <c r="BN91" s="97"/>
      <c r="BO91" s="97"/>
      <c r="BP91" s="97"/>
      <c r="BQ91" s="97"/>
      <c r="BR91" s="108"/>
      <c r="BS91" s="109"/>
      <c r="BT91" s="98"/>
      <c r="BU91" s="98"/>
      <c r="BV91" s="98"/>
      <c r="BW91" s="98"/>
      <c r="BX91" s="110"/>
    </row>
    <row r="92" spans="1:7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28"/>
      <c r="AV92" s="100"/>
      <c r="AW92" s="100"/>
      <c r="AX92" s="100"/>
      <c r="AY92" s="100"/>
      <c r="AZ92" s="129"/>
      <c r="BA92" s="120"/>
      <c r="BB92" s="99"/>
      <c r="BC92" s="99"/>
      <c r="BD92" s="99"/>
      <c r="BE92" s="99"/>
      <c r="BF92" s="121"/>
      <c r="BG92" s="120"/>
      <c r="BH92" s="99"/>
      <c r="BI92" s="99"/>
      <c r="BJ92" s="99"/>
      <c r="BK92" s="99"/>
      <c r="BL92" s="121"/>
      <c r="BM92" s="107"/>
      <c r="BN92" s="97"/>
      <c r="BO92" s="97"/>
      <c r="BP92" s="97"/>
      <c r="BQ92" s="97"/>
      <c r="BR92" s="108"/>
      <c r="BS92" s="109"/>
      <c r="BT92" s="98"/>
      <c r="BU92" s="98"/>
      <c r="BV92" s="98"/>
      <c r="BW92" s="98"/>
      <c r="BX92" s="110"/>
    </row>
    <row r="93" spans="1:7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28"/>
      <c r="AV93" s="100"/>
      <c r="AW93" s="100"/>
      <c r="AX93" s="100"/>
      <c r="AY93" s="100"/>
      <c r="AZ93" s="129"/>
      <c r="BA93" s="120"/>
      <c r="BB93" s="99"/>
      <c r="BC93" s="99"/>
      <c r="BD93" s="99"/>
      <c r="BE93" s="99"/>
      <c r="BF93" s="121"/>
      <c r="BG93" s="120"/>
      <c r="BH93" s="99"/>
      <c r="BI93" s="99"/>
      <c r="BJ93" s="99"/>
      <c r="BK93" s="99"/>
      <c r="BL93" s="121"/>
      <c r="BM93" s="107"/>
      <c r="BN93" s="97"/>
      <c r="BO93" s="97"/>
      <c r="BP93" s="97"/>
      <c r="BQ93" s="97"/>
      <c r="BR93" s="108"/>
      <c r="BS93" s="109"/>
      <c r="BT93" s="98"/>
      <c r="BU93" s="98"/>
      <c r="BV93" s="98"/>
      <c r="BW93" s="98"/>
      <c r="BX93" s="110"/>
    </row>
    <row r="94" spans="1:7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28"/>
      <c r="AV94" s="100"/>
      <c r="AW94" s="100"/>
      <c r="AX94" s="100"/>
      <c r="AY94" s="100"/>
      <c r="AZ94" s="129"/>
      <c r="BA94" s="120"/>
      <c r="BB94" s="99"/>
      <c r="BC94" s="99"/>
      <c r="BD94" s="99"/>
      <c r="BE94" s="99"/>
      <c r="BF94" s="121"/>
      <c r="BG94" s="120"/>
      <c r="BH94" s="99"/>
      <c r="BI94" s="99"/>
      <c r="BJ94" s="99"/>
      <c r="BK94" s="99"/>
      <c r="BL94" s="121"/>
      <c r="BM94" s="107"/>
      <c r="BN94" s="97"/>
      <c r="BO94" s="97"/>
      <c r="BP94" s="97"/>
      <c r="BQ94" s="97"/>
      <c r="BR94" s="108"/>
      <c r="BS94" s="109"/>
      <c r="BT94" s="98"/>
      <c r="BU94" s="98"/>
      <c r="BV94" s="98"/>
      <c r="BW94" s="98"/>
      <c r="BX94" s="110"/>
    </row>
    <row r="95" spans="1:7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30"/>
      <c r="AV95" s="131"/>
      <c r="AW95" s="131"/>
      <c r="AX95" s="131"/>
      <c r="AY95" s="131"/>
      <c r="AZ95" s="132"/>
      <c r="BA95" s="122"/>
      <c r="BB95" s="123"/>
      <c r="BC95" s="123"/>
      <c r="BD95" s="123"/>
      <c r="BE95" s="123"/>
      <c r="BF95" s="124"/>
      <c r="BG95" s="122"/>
      <c r="BH95" s="123"/>
      <c r="BI95" s="123"/>
      <c r="BJ95" s="123"/>
      <c r="BK95" s="123"/>
      <c r="BL95" s="124"/>
      <c r="BM95" s="111"/>
      <c r="BN95" s="112"/>
      <c r="BO95" s="112"/>
      <c r="BP95" s="112"/>
      <c r="BQ95" s="112"/>
      <c r="BR95" s="113"/>
      <c r="BS95" s="114"/>
      <c r="BT95" s="115"/>
      <c r="BU95" s="115"/>
      <c r="BV95" s="115"/>
      <c r="BW95" s="115"/>
      <c r="BX95" s="116"/>
    </row>
    <row r="96" spans="1:7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25"/>
      <c r="AV96" s="126"/>
      <c r="AW96" s="126"/>
      <c r="AX96" s="126"/>
      <c r="AY96" s="126"/>
      <c r="AZ96" s="127"/>
      <c r="BA96" s="125"/>
      <c r="BB96" s="126"/>
      <c r="BC96" s="126"/>
      <c r="BD96" s="126"/>
      <c r="BE96" s="126"/>
      <c r="BF96" s="126"/>
      <c r="BG96" s="117"/>
      <c r="BH96" s="118"/>
      <c r="BI96" s="118"/>
      <c r="BJ96" s="118"/>
      <c r="BK96" s="118"/>
      <c r="BL96" s="119"/>
      <c r="BM96" s="101"/>
      <c r="BN96" s="102"/>
      <c r="BO96" s="102"/>
      <c r="BP96" s="102"/>
      <c r="BQ96" s="102"/>
      <c r="BR96" s="103"/>
      <c r="BS96" s="98"/>
      <c r="BT96" s="98"/>
      <c r="BU96" s="98"/>
      <c r="BV96" s="98"/>
      <c r="BW96" s="98"/>
      <c r="BX96" s="98"/>
    </row>
    <row r="97" spans="1:7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28"/>
      <c r="AV97" s="100"/>
      <c r="AW97" s="100"/>
      <c r="AX97" s="100"/>
      <c r="AY97" s="100"/>
      <c r="AZ97" s="129"/>
      <c r="BA97" s="128"/>
      <c r="BB97" s="100"/>
      <c r="BC97" s="100"/>
      <c r="BD97" s="100"/>
      <c r="BE97" s="100"/>
      <c r="BF97" s="100"/>
      <c r="BG97" s="120"/>
      <c r="BH97" s="99"/>
      <c r="BI97" s="99"/>
      <c r="BJ97" s="99"/>
      <c r="BK97" s="99"/>
      <c r="BL97" s="121"/>
      <c r="BM97" s="107"/>
      <c r="BN97" s="97"/>
      <c r="BO97" s="97"/>
      <c r="BP97" s="97"/>
      <c r="BQ97" s="97"/>
      <c r="BR97" s="108"/>
      <c r="BS97" s="98"/>
      <c r="BT97" s="98"/>
      <c r="BU97" s="98"/>
      <c r="BV97" s="98"/>
      <c r="BW97" s="98"/>
      <c r="BX97" s="98"/>
    </row>
    <row r="98" spans="1:7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28"/>
      <c r="AV98" s="100"/>
      <c r="AW98" s="100"/>
      <c r="AX98" s="100"/>
      <c r="AY98" s="100"/>
      <c r="AZ98" s="129"/>
      <c r="BA98" s="128"/>
      <c r="BB98" s="100"/>
      <c r="BC98" s="100"/>
      <c r="BD98" s="100"/>
      <c r="BE98" s="100"/>
      <c r="BF98" s="100"/>
      <c r="BG98" s="120"/>
      <c r="BH98" s="99"/>
      <c r="BI98" s="99"/>
      <c r="BJ98" s="99"/>
      <c r="BK98" s="99"/>
      <c r="BL98" s="121"/>
      <c r="BM98" s="107"/>
      <c r="BN98" s="97"/>
      <c r="BO98" s="97"/>
      <c r="BP98" s="97"/>
      <c r="BQ98" s="97"/>
      <c r="BR98" s="108"/>
      <c r="BS98" s="98"/>
      <c r="BT98" s="98"/>
      <c r="BU98" s="98"/>
      <c r="BV98" s="98"/>
      <c r="BW98" s="98"/>
      <c r="BX98" s="98"/>
    </row>
    <row r="99" spans="1:7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28"/>
      <c r="AV99" s="100"/>
      <c r="AW99" s="100"/>
      <c r="AX99" s="100"/>
      <c r="AY99" s="100"/>
      <c r="AZ99" s="129"/>
      <c r="BA99" s="128"/>
      <c r="BB99" s="100"/>
      <c r="BC99" s="100"/>
      <c r="BD99" s="100"/>
      <c r="BE99" s="100"/>
      <c r="BF99" s="100"/>
      <c r="BG99" s="120"/>
      <c r="BH99" s="99"/>
      <c r="BI99" s="99"/>
      <c r="BJ99" s="99"/>
      <c r="BK99" s="99"/>
      <c r="BL99" s="121"/>
      <c r="BM99" s="107"/>
      <c r="BN99" s="97"/>
      <c r="BO99" s="97"/>
      <c r="BP99" s="97"/>
      <c r="BQ99" s="97"/>
      <c r="BR99" s="108"/>
      <c r="BS99" s="98"/>
      <c r="BT99" s="98"/>
      <c r="BU99" s="98"/>
      <c r="BV99" s="98"/>
      <c r="BW99" s="98"/>
      <c r="BX99" s="98"/>
    </row>
    <row r="100" spans="1:7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28"/>
      <c r="AV100" s="100"/>
      <c r="AW100" s="100"/>
      <c r="AX100" s="100"/>
      <c r="AY100" s="100"/>
      <c r="AZ100" s="129"/>
      <c r="BA100" s="128"/>
      <c r="BB100" s="100"/>
      <c r="BC100" s="100"/>
      <c r="BD100" s="100"/>
      <c r="BE100" s="100"/>
      <c r="BF100" s="100"/>
      <c r="BG100" s="120"/>
      <c r="BH100" s="99"/>
      <c r="BI100" s="99"/>
      <c r="BJ100" s="99"/>
      <c r="BK100" s="99"/>
      <c r="BL100" s="121"/>
      <c r="BM100" s="107"/>
      <c r="BN100" s="97"/>
      <c r="BO100" s="97"/>
      <c r="BP100" s="97"/>
      <c r="BQ100" s="97"/>
      <c r="BR100" s="108"/>
      <c r="BS100" s="98"/>
      <c r="BT100" s="98"/>
      <c r="BU100" s="98"/>
      <c r="BV100" s="98"/>
      <c r="BW100" s="98"/>
      <c r="BX100" s="98"/>
    </row>
    <row r="101" spans="1:7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28"/>
      <c r="AV101" s="100"/>
      <c r="AW101" s="100"/>
      <c r="AX101" s="100"/>
      <c r="AY101" s="100"/>
      <c r="AZ101" s="129"/>
      <c r="BA101" s="128"/>
      <c r="BB101" s="100"/>
      <c r="BC101" s="100"/>
      <c r="BD101" s="100"/>
      <c r="BE101" s="100"/>
      <c r="BF101" s="100"/>
      <c r="BG101" s="120"/>
      <c r="BH101" s="99"/>
      <c r="BI101" s="99"/>
      <c r="BJ101" s="99"/>
      <c r="BK101" s="99"/>
      <c r="BL101" s="121"/>
      <c r="BM101" s="107"/>
      <c r="BN101" s="97"/>
      <c r="BO101" s="97"/>
      <c r="BP101" s="97"/>
      <c r="BQ101" s="97"/>
      <c r="BR101" s="108"/>
      <c r="BS101" s="98"/>
      <c r="BT101" s="98"/>
      <c r="BU101" s="98"/>
      <c r="BV101" s="98"/>
      <c r="BW101" s="98"/>
      <c r="BX101" s="98"/>
    </row>
    <row r="102" spans="1:7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28"/>
      <c r="AV102" s="100"/>
      <c r="AW102" s="100"/>
      <c r="AX102" s="100"/>
      <c r="AY102" s="100"/>
      <c r="AZ102" s="129"/>
      <c r="BA102" s="128"/>
      <c r="BB102" s="100"/>
      <c r="BC102" s="100"/>
      <c r="BD102" s="100"/>
      <c r="BE102" s="100"/>
      <c r="BF102" s="100"/>
      <c r="BG102" s="120"/>
      <c r="BH102" s="99"/>
      <c r="BI102" s="99"/>
      <c r="BJ102" s="99"/>
      <c r="BK102" s="99"/>
      <c r="BL102" s="121"/>
      <c r="BM102" s="107"/>
      <c r="BN102" s="97"/>
      <c r="BO102" s="97"/>
      <c r="BP102" s="97"/>
      <c r="BQ102" s="97"/>
      <c r="BR102" s="108"/>
      <c r="BS102" s="98"/>
      <c r="BT102" s="98"/>
      <c r="BU102" s="98"/>
      <c r="BV102" s="98"/>
      <c r="BW102" s="98"/>
      <c r="BX102" s="98"/>
    </row>
    <row r="103" spans="1:7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28"/>
      <c r="AV103" s="100"/>
      <c r="AW103" s="100"/>
      <c r="AX103" s="100"/>
      <c r="AY103" s="100"/>
      <c r="AZ103" s="129"/>
      <c r="BA103" s="128"/>
      <c r="BB103" s="100"/>
      <c r="BC103" s="100"/>
      <c r="BD103" s="100"/>
      <c r="BE103" s="100"/>
      <c r="BF103" s="100"/>
      <c r="BG103" s="120"/>
      <c r="BH103" s="99"/>
      <c r="BI103" s="99"/>
      <c r="BJ103" s="99"/>
      <c r="BK103" s="99"/>
      <c r="BL103" s="121"/>
      <c r="BM103" s="107"/>
      <c r="BN103" s="97"/>
      <c r="BO103" s="97"/>
      <c r="BP103" s="97"/>
      <c r="BQ103" s="97"/>
      <c r="BR103" s="108"/>
      <c r="BS103" s="98"/>
      <c r="BT103" s="98"/>
      <c r="BU103" s="98"/>
      <c r="BV103" s="98"/>
      <c r="BW103" s="98"/>
      <c r="BX103" s="98"/>
    </row>
    <row r="104" spans="1:7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28"/>
      <c r="AV104" s="100"/>
      <c r="AW104" s="100"/>
      <c r="AX104" s="100"/>
      <c r="AY104" s="100"/>
      <c r="AZ104" s="129"/>
      <c r="BA104" s="128"/>
      <c r="BB104" s="100"/>
      <c r="BC104" s="100"/>
      <c r="BD104" s="100"/>
      <c r="BE104" s="100"/>
      <c r="BF104" s="100"/>
      <c r="BG104" s="120"/>
      <c r="BH104" s="99"/>
      <c r="BI104" s="99"/>
      <c r="BJ104" s="99"/>
      <c r="BK104" s="99"/>
      <c r="BL104" s="121"/>
      <c r="BM104" s="107"/>
      <c r="BN104" s="97"/>
      <c r="BO104" s="97"/>
      <c r="BP104" s="97"/>
      <c r="BQ104" s="97"/>
      <c r="BR104" s="108"/>
      <c r="BS104" s="98"/>
      <c r="BT104" s="98"/>
      <c r="BU104" s="98"/>
      <c r="BV104" s="98"/>
      <c r="BW104" s="98"/>
      <c r="BX104" s="98"/>
    </row>
    <row r="105" spans="1:7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30"/>
      <c r="AV105" s="131"/>
      <c r="AW105" s="131"/>
      <c r="AX105" s="131"/>
      <c r="AY105" s="131"/>
      <c r="AZ105" s="132"/>
      <c r="BA105" s="130"/>
      <c r="BB105" s="131"/>
      <c r="BC105" s="131"/>
      <c r="BD105" s="131"/>
      <c r="BE105" s="131"/>
      <c r="BF105" s="131"/>
      <c r="BG105" s="122"/>
      <c r="BH105" s="123"/>
      <c r="BI105" s="123"/>
      <c r="BJ105" s="123"/>
      <c r="BK105" s="123"/>
      <c r="BL105" s="124"/>
      <c r="BM105" s="111"/>
      <c r="BN105" s="112"/>
      <c r="BO105" s="112"/>
      <c r="BP105" s="112"/>
      <c r="BQ105" s="112"/>
      <c r="BR105" s="113"/>
      <c r="BS105" s="98"/>
      <c r="BT105" s="98"/>
      <c r="BU105" s="98"/>
      <c r="BV105" s="98"/>
      <c r="BW105" s="98"/>
      <c r="BX105" s="98"/>
    </row>
    <row r="106" spans="1:7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7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7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7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7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7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7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4.25" customHeight="1">
      <c r="A245" s="1"/>
    </row>
    <row r="246" spans="1:60" ht="14.25" customHeight="1">
      <c r="A246" s="1"/>
    </row>
    <row r="247" spans="1:60" ht="14.25" customHeight="1">
      <c r="A247" s="1"/>
    </row>
    <row r="248" spans="1:60" ht="14.25" customHeight="1">
      <c r="A248" s="1"/>
    </row>
    <row r="249" spans="1:60" ht="14.25" customHeight="1"/>
    <row r="250" spans="1:60" ht="14.25" customHeight="1"/>
    <row r="251" spans="1:60" ht="14.25" customHeight="1"/>
    <row r="252" spans="1:60" ht="14.25" customHeight="1"/>
    <row r="253" spans="1:60" ht="14.25" customHeight="1"/>
    <row r="254" spans="1:60" ht="14.25" customHeight="1"/>
    <row r="255" spans="1:60" ht="14.25" customHeight="1"/>
    <row r="256" spans="1:60"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0"/>
  <sheetViews>
    <sheetView workbookViewId="0">
      <selection sqref="A1:O1"/>
    </sheetView>
  </sheetViews>
  <sheetFormatPr baseColWidth="10" defaultColWidth="12.625" defaultRowHeight="15" customHeight="1"/>
  <sheetData>
    <row r="1" spans="1:26" ht="33" customHeight="1">
      <c r="A1" s="337" t="s">
        <v>175</v>
      </c>
      <c r="B1" s="226"/>
      <c r="C1" s="226"/>
      <c r="D1" s="226"/>
      <c r="E1" s="226"/>
      <c r="F1" s="226"/>
      <c r="G1" s="226"/>
      <c r="H1" s="226"/>
      <c r="I1" s="226"/>
      <c r="J1" s="226"/>
      <c r="K1" s="226"/>
      <c r="L1" s="226"/>
      <c r="M1" s="226"/>
      <c r="N1" s="226"/>
      <c r="O1" s="226"/>
      <c r="P1" s="91"/>
      <c r="Q1" s="91"/>
      <c r="R1" s="91"/>
      <c r="S1" s="91"/>
      <c r="T1" s="91"/>
      <c r="U1" s="91"/>
      <c r="V1" s="91"/>
      <c r="W1" s="91"/>
      <c r="X1" s="91"/>
      <c r="Y1" s="91"/>
      <c r="Z1" s="91"/>
    </row>
    <row r="2" spans="1:26">
      <c r="A2" s="338" t="s">
        <v>176</v>
      </c>
      <c r="B2" s="198"/>
      <c r="C2" s="198"/>
      <c r="D2" s="198"/>
      <c r="E2" s="198"/>
      <c r="F2" s="198"/>
      <c r="G2" s="198"/>
      <c r="H2" s="198"/>
      <c r="I2" s="198"/>
      <c r="J2" s="198"/>
      <c r="K2" s="198"/>
      <c r="L2" s="198"/>
      <c r="M2" s="198"/>
      <c r="N2" s="198"/>
      <c r="O2" s="198"/>
      <c r="P2" s="91"/>
      <c r="Q2" s="91"/>
      <c r="R2" s="91"/>
      <c r="S2" s="91"/>
      <c r="T2" s="91"/>
      <c r="U2" s="91"/>
      <c r="V2" s="91"/>
      <c r="W2" s="91"/>
      <c r="X2" s="91"/>
      <c r="Y2" s="91"/>
      <c r="Z2" s="91"/>
    </row>
    <row r="3" spans="1:26">
      <c r="A3" s="134"/>
      <c r="B3" s="134"/>
      <c r="C3" s="134"/>
      <c r="D3" s="134"/>
      <c r="E3" s="134"/>
      <c r="F3" s="134"/>
      <c r="G3" s="134"/>
      <c r="H3" s="134"/>
      <c r="I3" s="134"/>
      <c r="J3" s="134"/>
      <c r="K3" s="134"/>
      <c r="L3" s="134"/>
      <c r="M3" s="134"/>
      <c r="N3" s="134"/>
      <c r="O3" s="134"/>
      <c r="P3" s="91"/>
      <c r="Q3" s="91"/>
      <c r="R3" s="91"/>
      <c r="S3" s="91"/>
      <c r="T3" s="91"/>
      <c r="U3" s="91"/>
      <c r="V3" s="91"/>
      <c r="W3" s="91"/>
      <c r="X3" s="91"/>
      <c r="Y3" s="91"/>
      <c r="Z3" s="91"/>
    </row>
    <row r="4" spans="1:26">
      <c r="A4" s="135" t="s">
        <v>177</v>
      </c>
      <c r="B4" s="339" t="s">
        <v>178</v>
      </c>
      <c r="C4" s="232"/>
      <c r="D4" s="339" t="s">
        <v>179</v>
      </c>
      <c r="E4" s="231"/>
      <c r="F4" s="231"/>
      <c r="G4" s="231"/>
      <c r="H4" s="231"/>
      <c r="I4" s="232"/>
      <c r="J4" s="339" t="s">
        <v>180</v>
      </c>
      <c r="K4" s="231"/>
      <c r="L4" s="231"/>
      <c r="M4" s="231"/>
      <c r="N4" s="231"/>
      <c r="O4" s="232"/>
      <c r="P4" s="91"/>
      <c r="Q4" s="91"/>
      <c r="R4" s="91"/>
      <c r="S4" s="91"/>
      <c r="T4" s="91"/>
      <c r="U4" s="91"/>
      <c r="V4" s="91"/>
      <c r="W4" s="91"/>
      <c r="X4" s="91"/>
      <c r="Y4" s="91"/>
      <c r="Z4" s="91"/>
    </row>
    <row r="5" spans="1:26" ht="15" customHeight="1">
      <c r="A5" s="136">
        <v>5</v>
      </c>
      <c r="B5" s="341" t="s">
        <v>181</v>
      </c>
      <c r="C5" s="232"/>
      <c r="D5" s="340" t="s">
        <v>182</v>
      </c>
      <c r="E5" s="231"/>
      <c r="F5" s="231"/>
      <c r="G5" s="231"/>
      <c r="H5" s="231"/>
      <c r="I5" s="232"/>
      <c r="J5" s="341" t="s">
        <v>183</v>
      </c>
      <c r="K5" s="231"/>
      <c r="L5" s="231"/>
      <c r="M5" s="231"/>
      <c r="N5" s="231"/>
      <c r="O5" s="232"/>
      <c r="P5" s="91"/>
      <c r="Q5" s="91"/>
      <c r="R5" s="91"/>
      <c r="S5" s="91"/>
      <c r="T5" s="91"/>
      <c r="U5" s="91"/>
      <c r="V5" s="91"/>
      <c r="W5" s="91"/>
      <c r="X5" s="91"/>
      <c r="Y5" s="91"/>
      <c r="Z5" s="91"/>
    </row>
    <row r="6" spans="1:26" ht="15" customHeight="1">
      <c r="A6" s="136">
        <v>4</v>
      </c>
      <c r="B6" s="341" t="s">
        <v>184</v>
      </c>
      <c r="C6" s="232"/>
      <c r="D6" s="340" t="s">
        <v>185</v>
      </c>
      <c r="E6" s="231"/>
      <c r="F6" s="231"/>
      <c r="G6" s="231"/>
      <c r="H6" s="231"/>
      <c r="I6" s="232"/>
      <c r="J6" s="341" t="s">
        <v>186</v>
      </c>
      <c r="K6" s="231"/>
      <c r="L6" s="231"/>
      <c r="M6" s="231"/>
      <c r="N6" s="231"/>
      <c r="O6" s="232"/>
      <c r="P6" s="91"/>
      <c r="Q6" s="91"/>
      <c r="R6" s="91"/>
      <c r="S6" s="91"/>
      <c r="T6" s="91"/>
      <c r="U6" s="91"/>
      <c r="V6" s="91"/>
      <c r="W6" s="91"/>
      <c r="X6" s="91"/>
      <c r="Y6" s="91"/>
      <c r="Z6" s="91"/>
    </row>
    <row r="7" spans="1:26" ht="15" customHeight="1">
      <c r="A7" s="136">
        <v>3</v>
      </c>
      <c r="B7" s="341" t="s">
        <v>187</v>
      </c>
      <c r="C7" s="232"/>
      <c r="D7" s="340" t="s">
        <v>188</v>
      </c>
      <c r="E7" s="231"/>
      <c r="F7" s="231"/>
      <c r="G7" s="231"/>
      <c r="H7" s="231"/>
      <c r="I7" s="232"/>
      <c r="J7" s="341" t="s">
        <v>189</v>
      </c>
      <c r="K7" s="231"/>
      <c r="L7" s="231"/>
      <c r="M7" s="231"/>
      <c r="N7" s="231"/>
      <c r="O7" s="232"/>
      <c r="P7" s="91"/>
      <c r="Q7" s="91"/>
      <c r="R7" s="91"/>
      <c r="S7" s="91"/>
      <c r="T7" s="91"/>
      <c r="U7" s="91"/>
      <c r="V7" s="91"/>
      <c r="W7" s="91"/>
      <c r="X7" s="91"/>
      <c r="Y7" s="91"/>
      <c r="Z7" s="91"/>
    </row>
    <row r="8" spans="1:26" ht="15" customHeight="1">
      <c r="A8" s="136">
        <v>2</v>
      </c>
      <c r="B8" s="341" t="s">
        <v>190</v>
      </c>
      <c r="C8" s="232"/>
      <c r="D8" s="340" t="s">
        <v>191</v>
      </c>
      <c r="E8" s="231"/>
      <c r="F8" s="231"/>
      <c r="G8" s="231"/>
      <c r="H8" s="231"/>
      <c r="I8" s="232"/>
      <c r="J8" s="341" t="s">
        <v>192</v>
      </c>
      <c r="K8" s="231"/>
      <c r="L8" s="231"/>
      <c r="M8" s="231"/>
      <c r="N8" s="231"/>
      <c r="O8" s="232"/>
      <c r="P8" s="91"/>
      <c r="Q8" s="91"/>
      <c r="R8" s="91"/>
      <c r="S8" s="91"/>
      <c r="T8" s="91"/>
      <c r="U8" s="91"/>
      <c r="V8" s="91"/>
      <c r="W8" s="91"/>
      <c r="X8" s="91"/>
      <c r="Y8" s="91"/>
      <c r="Z8" s="91"/>
    </row>
    <row r="9" spans="1:26" ht="15" customHeight="1">
      <c r="A9" s="136">
        <v>1</v>
      </c>
      <c r="B9" s="341" t="s">
        <v>193</v>
      </c>
      <c r="C9" s="232"/>
      <c r="D9" s="340" t="s">
        <v>194</v>
      </c>
      <c r="E9" s="231"/>
      <c r="F9" s="231"/>
      <c r="G9" s="231"/>
      <c r="H9" s="231"/>
      <c r="I9" s="232"/>
      <c r="J9" s="341" t="s">
        <v>195</v>
      </c>
      <c r="K9" s="231"/>
      <c r="L9" s="231"/>
      <c r="M9" s="231"/>
      <c r="N9" s="231"/>
      <c r="O9" s="232"/>
      <c r="P9" s="91"/>
      <c r="Q9" s="91"/>
      <c r="R9" s="91"/>
      <c r="S9" s="91"/>
      <c r="T9" s="91"/>
      <c r="U9" s="91"/>
      <c r="V9" s="91"/>
      <c r="W9" s="91"/>
      <c r="X9" s="91"/>
      <c r="Y9" s="91"/>
      <c r="Z9" s="91"/>
    </row>
    <row r="10" spans="1:26">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row>
    <row r="11" spans="1:26">
      <c r="A11" s="338" t="s">
        <v>196</v>
      </c>
      <c r="B11" s="198"/>
      <c r="C11" s="198"/>
      <c r="D11" s="198"/>
      <c r="E11" s="198"/>
      <c r="F11" s="198"/>
      <c r="G11" s="198"/>
      <c r="H11" s="198"/>
      <c r="I11" s="198"/>
      <c r="J11" s="198"/>
      <c r="K11" s="198"/>
      <c r="L11" s="198"/>
      <c r="M11" s="198"/>
      <c r="N11" s="198"/>
      <c r="O11" s="198"/>
      <c r="P11" s="91"/>
      <c r="Q11" s="91"/>
      <c r="R11" s="91"/>
      <c r="S11" s="91"/>
      <c r="T11" s="91"/>
      <c r="U11" s="91"/>
      <c r="V11" s="91"/>
      <c r="W11" s="91"/>
      <c r="X11" s="91"/>
      <c r="Y11" s="91"/>
      <c r="Z11" s="91"/>
    </row>
    <row r="12" spans="1:26">
      <c r="A12" s="134"/>
      <c r="B12" s="134"/>
      <c r="C12" s="134"/>
      <c r="D12" s="134"/>
      <c r="E12" s="134"/>
      <c r="F12" s="134"/>
      <c r="G12" s="134"/>
      <c r="H12" s="134"/>
      <c r="I12" s="134"/>
      <c r="J12" s="134"/>
      <c r="K12" s="134"/>
      <c r="L12" s="134"/>
      <c r="M12" s="134"/>
      <c r="N12" s="134"/>
      <c r="O12" s="134"/>
      <c r="P12" s="91"/>
      <c r="Q12" s="91"/>
      <c r="R12" s="91"/>
      <c r="S12" s="91"/>
      <c r="T12" s="91"/>
      <c r="U12" s="91"/>
      <c r="V12" s="91"/>
      <c r="W12" s="91"/>
      <c r="X12" s="91"/>
      <c r="Y12" s="91"/>
      <c r="Z12" s="91"/>
    </row>
    <row r="13" spans="1:26">
      <c r="A13" s="137" t="s">
        <v>177</v>
      </c>
      <c r="B13" s="339" t="s">
        <v>197</v>
      </c>
      <c r="C13" s="232"/>
      <c r="D13" s="339" t="s">
        <v>198</v>
      </c>
      <c r="E13" s="231"/>
      <c r="F13" s="231"/>
      <c r="G13" s="231"/>
      <c r="H13" s="231"/>
      <c r="I13" s="232"/>
      <c r="J13" s="339" t="s">
        <v>199</v>
      </c>
      <c r="K13" s="231"/>
      <c r="L13" s="231"/>
      <c r="M13" s="231"/>
      <c r="N13" s="231"/>
      <c r="O13" s="232"/>
      <c r="P13" s="91"/>
      <c r="Q13" s="91"/>
      <c r="R13" s="91"/>
      <c r="S13" s="91"/>
      <c r="T13" s="91"/>
      <c r="U13" s="91"/>
      <c r="V13" s="91"/>
      <c r="W13" s="91"/>
      <c r="X13" s="91"/>
      <c r="Y13" s="91"/>
      <c r="Z13" s="91"/>
    </row>
    <row r="14" spans="1:26" ht="15.75">
      <c r="A14" s="138">
        <v>5</v>
      </c>
      <c r="B14" s="342" t="s">
        <v>200</v>
      </c>
      <c r="C14" s="232"/>
      <c r="D14" s="343" t="s">
        <v>201</v>
      </c>
      <c r="E14" s="231"/>
      <c r="F14" s="231"/>
      <c r="G14" s="231"/>
      <c r="H14" s="231"/>
      <c r="I14" s="232"/>
      <c r="J14" s="342" t="s">
        <v>202</v>
      </c>
      <c r="K14" s="231"/>
      <c r="L14" s="231"/>
      <c r="M14" s="231"/>
      <c r="N14" s="231"/>
      <c r="O14" s="232"/>
      <c r="P14" s="91"/>
      <c r="Q14" s="91"/>
      <c r="R14" s="91"/>
      <c r="S14" s="91"/>
      <c r="T14" s="91"/>
      <c r="U14" s="91"/>
      <c r="V14" s="91"/>
      <c r="W14" s="91"/>
      <c r="X14" s="91"/>
      <c r="Y14" s="91"/>
      <c r="Z14" s="91"/>
    </row>
    <row r="15" spans="1:26" ht="15.75">
      <c r="A15" s="138">
        <v>4</v>
      </c>
      <c r="B15" s="342" t="s">
        <v>203</v>
      </c>
      <c r="C15" s="232"/>
      <c r="D15" s="343" t="s">
        <v>204</v>
      </c>
      <c r="E15" s="231"/>
      <c r="F15" s="231"/>
      <c r="G15" s="231"/>
      <c r="H15" s="231"/>
      <c r="I15" s="232"/>
      <c r="J15" s="342" t="s">
        <v>202</v>
      </c>
      <c r="K15" s="231"/>
      <c r="L15" s="231"/>
      <c r="M15" s="231"/>
      <c r="N15" s="231"/>
      <c r="O15" s="232"/>
      <c r="P15" s="91"/>
      <c r="Q15" s="91"/>
      <c r="R15" s="91"/>
      <c r="S15" s="91"/>
      <c r="T15" s="91"/>
      <c r="U15" s="91"/>
      <c r="V15" s="91"/>
      <c r="W15" s="91"/>
      <c r="X15" s="91"/>
      <c r="Y15" s="91"/>
      <c r="Z15" s="91"/>
    </row>
    <row r="16" spans="1:26" ht="15.75">
      <c r="A16" s="138">
        <v>3</v>
      </c>
      <c r="B16" s="342" t="s">
        <v>205</v>
      </c>
      <c r="C16" s="232"/>
      <c r="D16" s="343" t="s">
        <v>206</v>
      </c>
      <c r="E16" s="231"/>
      <c r="F16" s="231"/>
      <c r="G16" s="231"/>
      <c r="H16" s="231"/>
      <c r="I16" s="232"/>
      <c r="J16" s="342" t="s">
        <v>202</v>
      </c>
      <c r="K16" s="231"/>
      <c r="L16" s="231"/>
      <c r="M16" s="231"/>
      <c r="N16" s="231"/>
      <c r="O16" s="232"/>
      <c r="P16" s="91"/>
      <c r="Q16" s="91"/>
      <c r="R16" s="91"/>
      <c r="S16" s="91"/>
      <c r="T16" s="91"/>
      <c r="U16" s="91"/>
      <c r="V16" s="91"/>
      <c r="W16" s="91"/>
      <c r="X16" s="91"/>
      <c r="Y16" s="91"/>
      <c r="Z16" s="91"/>
    </row>
    <row r="17" spans="1:26">
      <c r="A17" s="91"/>
      <c r="B17" s="91"/>
      <c r="C17" s="91"/>
      <c r="D17" s="91"/>
      <c r="E17" s="91"/>
      <c r="F17" s="91"/>
      <c r="G17" s="91"/>
      <c r="H17" s="91"/>
      <c r="I17" s="91"/>
      <c r="J17" s="91"/>
      <c r="K17" s="91"/>
      <c r="L17" s="91"/>
      <c r="M17" s="91"/>
      <c r="N17" s="91"/>
      <c r="O17" s="91"/>
      <c r="P17" s="91"/>
      <c r="Q17" s="91"/>
      <c r="R17" s="91"/>
      <c r="S17" s="91"/>
      <c r="T17" s="91"/>
      <c r="U17" s="91"/>
      <c r="V17" s="91"/>
      <c r="W17" s="91"/>
      <c r="X17" s="91"/>
      <c r="Y17" s="91"/>
      <c r="Z17" s="91"/>
    </row>
    <row r="18" spans="1:26">
      <c r="A18" s="338" t="s">
        <v>207</v>
      </c>
      <c r="B18" s="198"/>
      <c r="C18" s="198"/>
      <c r="D18" s="198"/>
      <c r="E18" s="198"/>
      <c r="F18" s="198"/>
      <c r="G18" s="198"/>
      <c r="H18" s="198"/>
      <c r="I18" s="198"/>
      <c r="J18" s="198"/>
      <c r="K18" s="198"/>
      <c r="L18" s="198"/>
      <c r="M18" s="198"/>
      <c r="N18" s="198"/>
      <c r="O18" s="198"/>
      <c r="P18" s="198"/>
      <c r="Q18" s="91"/>
      <c r="R18" s="91"/>
      <c r="S18" s="91"/>
      <c r="T18" s="91"/>
      <c r="U18" s="91"/>
      <c r="V18" s="91"/>
      <c r="W18" s="91"/>
      <c r="X18" s="91"/>
      <c r="Y18" s="91"/>
      <c r="Z18" s="91"/>
    </row>
    <row r="19" spans="1:26">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row>
    <row r="20" spans="1:26">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row>
    <row r="21" spans="1:26">
      <c r="A21" s="91"/>
      <c r="B21" s="91"/>
      <c r="C21" s="91"/>
      <c r="D21" s="91"/>
      <c r="E21" s="91"/>
      <c r="F21" s="91"/>
      <c r="G21" s="91"/>
      <c r="H21" s="91"/>
      <c r="I21" s="91"/>
      <c r="J21" s="91"/>
      <c r="K21" s="91"/>
      <c r="L21" s="91"/>
      <c r="M21" s="91"/>
      <c r="N21" s="91"/>
      <c r="O21" s="91"/>
      <c r="P21" s="91"/>
      <c r="Q21" s="91"/>
      <c r="R21" s="91"/>
      <c r="S21" s="91"/>
      <c r="T21" s="91"/>
      <c r="U21" s="91"/>
      <c r="V21" s="91"/>
      <c r="W21" s="91"/>
      <c r="X21" s="91"/>
      <c r="Y21" s="91"/>
      <c r="Z21" s="91"/>
    </row>
    <row r="22" spans="1:26">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row>
    <row r="23" spans="1:26">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row>
    <row r="24" spans="1:26">
      <c r="A24" s="91"/>
      <c r="B24" s="91"/>
      <c r="C24" s="91"/>
      <c r="D24" s="91"/>
      <c r="E24" s="91"/>
      <c r="F24" s="91"/>
      <c r="G24" s="91"/>
      <c r="H24" s="91"/>
      <c r="I24" s="91"/>
      <c r="J24" s="91"/>
      <c r="K24" s="91"/>
      <c r="L24" s="91"/>
      <c r="M24" s="91"/>
      <c r="N24" s="91"/>
      <c r="O24" s="91"/>
      <c r="P24" s="91"/>
      <c r="Q24" s="91"/>
      <c r="R24" s="91"/>
      <c r="S24" s="91"/>
      <c r="T24" s="91"/>
      <c r="U24" s="91"/>
      <c r="V24" s="91"/>
      <c r="W24" s="91"/>
      <c r="X24" s="91"/>
      <c r="Y24" s="91"/>
      <c r="Z24" s="91"/>
    </row>
    <row r="25" spans="1:26">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91"/>
    </row>
    <row r="26" spans="1:26">
      <c r="A26" s="91"/>
      <c r="B26" s="91"/>
      <c r="C26" s="91"/>
      <c r="D26" s="91"/>
      <c r="E26" s="91"/>
      <c r="F26" s="91"/>
      <c r="G26" s="91"/>
      <c r="H26" s="91"/>
      <c r="I26" s="91"/>
      <c r="J26" s="91"/>
      <c r="K26" s="91"/>
      <c r="L26" s="91"/>
      <c r="M26" s="91"/>
      <c r="N26" s="91"/>
      <c r="O26" s="91"/>
      <c r="P26" s="91"/>
      <c r="Q26" s="91"/>
      <c r="R26" s="91"/>
      <c r="S26" s="91"/>
      <c r="T26" s="91"/>
      <c r="U26" s="91"/>
      <c r="V26" s="91"/>
      <c r="W26" s="91"/>
      <c r="X26" s="91"/>
      <c r="Y26" s="91"/>
      <c r="Z26" s="91"/>
    </row>
    <row r="27" spans="1:26">
      <c r="A27" s="91"/>
      <c r="B27" s="91"/>
      <c r="C27" s="91"/>
      <c r="D27" s="91"/>
      <c r="E27" s="91"/>
      <c r="F27" s="91"/>
      <c r="G27" s="91"/>
      <c r="H27" s="91"/>
      <c r="I27" s="91"/>
      <c r="J27" s="91"/>
      <c r="K27" s="91"/>
      <c r="L27" s="91"/>
      <c r="M27" s="91"/>
      <c r="N27" s="91"/>
      <c r="O27" s="91"/>
      <c r="P27" s="91"/>
      <c r="Q27" s="91"/>
      <c r="R27" s="91"/>
      <c r="S27" s="91"/>
      <c r="T27" s="91"/>
      <c r="U27" s="91"/>
      <c r="V27" s="91"/>
      <c r="W27" s="91"/>
      <c r="X27" s="91"/>
      <c r="Y27" s="91"/>
      <c r="Z27" s="91"/>
    </row>
    <row r="28" spans="1:26">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91"/>
    </row>
    <row r="29" spans="1:26">
      <c r="A29" s="91"/>
      <c r="B29" s="91"/>
      <c r="C29" s="91"/>
      <c r="D29" s="91"/>
      <c r="E29" s="91"/>
      <c r="F29" s="91"/>
      <c r="G29" s="91"/>
      <c r="H29" s="91"/>
      <c r="I29" s="91"/>
      <c r="J29" s="91"/>
      <c r="K29" s="91"/>
      <c r="L29" s="91"/>
      <c r="M29" s="91"/>
      <c r="N29" s="91"/>
      <c r="O29" s="91"/>
      <c r="P29" s="91"/>
      <c r="Q29" s="91"/>
      <c r="R29" s="91"/>
      <c r="S29" s="91"/>
      <c r="T29" s="91"/>
      <c r="U29" s="91"/>
      <c r="V29" s="91"/>
      <c r="W29" s="91"/>
      <c r="X29" s="91"/>
      <c r="Y29" s="91"/>
      <c r="Z29" s="91"/>
    </row>
    <row r="30" spans="1:26">
      <c r="A30" s="91"/>
      <c r="B30" s="91"/>
      <c r="C30" s="91"/>
      <c r="D30" s="91"/>
      <c r="E30" s="91"/>
      <c r="F30" s="91"/>
      <c r="G30" s="91"/>
      <c r="H30" s="91"/>
      <c r="I30" s="91"/>
      <c r="J30" s="91"/>
      <c r="K30" s="91"/>
      <c r="L30" s="91"/>
      <c r="M30" s="91"/>
      <c r="N30" s="91"/>
      <c r="O30" s="91"/>
      <c r="P30" s="91"/>
      <c r="Q30" s="91"/>
      <c r="R30" s="91"/>
      <c r="S30" s="91"/>
      <c r="T30" s="91"/>
      <c r="U30" s="91"/>
      <c r="V30" s="91"/>
      <c r="W30" s="91"/>
      <c r="X30" s="91"/>
      <c r="Y30" s="91"/>
      <c r="Z30" s="91"/>
    </row>
    <row r="31" spans="1:26">
      <c r="A31" s="91"/>
      <c r="B31" s="91"/>
      <c r="C31" s="91"/>
      <c r="D31" s="91"/>
      <c r="E31" s="91"/>
      <c r="F31" s="91"/>
      <c r="G31" s="91"/>
      <c r="H31" s="91"/>
      <c r="I31" s="91"/>
      <c r="J31" s="91"/>
      <c r="K31" s="91"/>
      <c r="L31" s="91"/>
      <c r="M31" s="91"/>
      <c r="N31" s="91"/>
      <c r="O31" s="91"/>
      <c r="P31" s="91"/>
      <c r="Q31" s="91"/>
      <c r="R31" s="91"/>
      <c r="S31" s="91"/>
      <c r="T31" s="91"/>
      <c r="U31" s="91"/>
      <c r="V31" s="91"/>
      <c r="W31" s="91"/>
      <c r="X31" s="91"/>
      <c r="Y31" s="91"/>
      <c r="Z31" s="91"/>
    </row>
    <row r="32" spans="1:26">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row>
    <row r="33" spans="1:26">
      <c r="A33" s="91"/>
      <c r="B33" s="91"/>
      <c r="C33" s="91"/>
      <c r="D33" s="91"/>
      <c r="E33" s="91"/>
      <c r="F33" s="91"/>
      <c r="G33" s="91"/>
      <c r="H33" s="91"/>
      <c r="I33" s="91"/>
      <c r="J33" s="91"/>
      <c r="K33" s="91"/>
      <c r="L33" s="91"/>
      <c r="M33" s="91"/>
      <c r="N33" s="91"/>
      <c r="O33" s="91"/>
      <c r="P33" s="91"/>
      <c r="Q33" s="91"/>
      <c r="R33" s="91"/>
      <c r="S33" s="91"/>
      <c r="T33" s="91"/>
      <c r="U33" s="91"/>
      <c r="V33" s="91"/>
      <c r="W33" s="91"/>
      <c r="X33" s="91"/>
      <c r="Y33" s="91"/>
      <c r="Z33" s="91"/>
    </row>
    <row r="34" spans="1:26">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row>
    <row r="35" spans="1:26">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row>
    <row r="36" spans="1:26">
      <c r="A36" s="91"/>
      <c r="B36" s="91"/>
      <c r="C36" s="91"/>
      <c r="D36" s="91"/>
      <c r="E36" s="91"/>
      <c r="F36" s="91"/>
      <c r="G36" s="91"/>
      <c r="H36" s="91"/>
      <c r="I36" s="91"/>
      <c r="J36" s="91"/>
      <c r="K36" s="91"/>
      <c r="L36" s="91"/>
      <c r="M36" s="91"/>
      <c r="N36" s="91"/>
      <c r="O36" s="91"/>
      <c r="P36" s="91"/>
      <c r="Q36" s="91"/>
      <c r="R36" s="91"/>
      <c r="S36" s="91"/>
      <c r="T36" s="91"/>
      <c r="U36" s="91"/>
      <c r="V36" s="91"/>
      <c r="W36" s="91"/>
      <c r="X36" s="91"/>
      <c r="Y36" s="91"/>
      <c r="Z36" s="91"/>
    </row>
    <row r="37" spans="1:26">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row>
    <row r="38" spans="1:26">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row>
    <row r="39" spans="1:26">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row>
    <row r="40" spans="1:26">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row>
    <row r="41" spans="1:26">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row>
    <row r="42" spans="1:26">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row>
    <row r="43" spans="1:26">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row>
    <row r="44" spans="1:26">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row>
    <row r="45" spans="1:26">
      <c r="A45" s="91"/>
      <c r="B45" s="91"/>
      <c r="C45" s="91"/>
      <c r="D45" s="91"/>
      <c r="E45" s="91"/>
      <c r="F45" s="91"/>
      <c r="G45" s="91"/>
      <c r="H45" s="91"/>
      <c r="I45" s="91"/>
      <c r="J45" s="91"/>
      <c r="K45" s="91"/>
      <c r="L45" s="91"/>
      <c r="M45" s="91"/>
      <c r="N45" s="91"/>
      <c r="O45" s="91"/>
      <c r="P45" s="91"/>
      <c r="Q45" s="91"/>
      <c r="R45" s="91"/>
      <c r="S45" s="91"/>
      <c r="T45" s="91"/>
      <c r="U45" s="91"/>
      <c r="V45" s="91"/>
      <c r="W45" s="91"/>
      <c r="X45" s="91"/>
      <c r="Y45" s="91"/>
      <c r="Z45" s="91"/>
    </row>
    <row r="46" spans="1:26">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row>
    <row r="47" spans="1:26">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row>
    <row r="48" spans="1:26">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row>
    <row r="49" spans="1:26">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row>
    <row r="50" spans="1:26">
      <c r="A50" s="134"/>
      <c r="B50" s="134"/>
      <c r="C50" s="134"/>
      <c r="D50" s="134"/>
      <c r="E50" s="134"/>
      <c r="F50" s="134"/>
      <c r="G50" s="134"/>
      <c r="H50" s="134"/>
      <c r="I50" s="134"/>
      <c r="J50" s="134"/>
      <c r="K50" s="134"/>
      <c r="L50" s="134"/>
      <c r="M50" s="134"/>
      <c r="N50" s="134"/>
      <c r="O50" s="134"/>
      <c r="P50" s="134"/>
      <c r="Q50" s="134"/>
      <c r="R50" s="134"/>
      <c r="S50" s="134"/>
      <c r="T50" s="134"/>
      <c r="U50" s="134"/>
      <c r="V50" s="134"/>
      <c r="W50" s="134"/>
      <c r="X50" s="91"/>
      <c r="Y50" s="91"/>
      <c r="Z50" s="91"/>
    </row>
    <row r="51" spans="1:26">
      <c r="A51" s="344" t="s">
        <v>208</v>
      </c>
      <c r="B51" s="345" t="s">
        <v>209</v>
      </c>
      <c r="C51" s="249"/>
      <c r="D51" s="249"/>
      <c r="E51" s="249"/>
      <c r="F51" s="249"/>
      <c r="G51" s="249"/>
      <c r="H51" s="249"/>
      <c r="I51" s="249"/>
      <c r="J51" s="249"/>
      <c r="K51" s="250"/>
      <c r="L51" s="323" t="s">
        <v>210</v>
      </c>
      <c r="M51" s="232"/>
      <c r="N51" s="323" t="s">
        <v>211</v>
      </c>
      <c r="O51" s="232"/>
      <c r="P51" s="323" t="s">
        <v>212</v>
      </c>
      <c r="Q51" s="232"/>
      <c r="R51" s="323" t="s">
        <v>213</v>
      </c>
      <c r="S51" s="232"/>
      <c r="T51" s="323" t="s">
        <v>214</v>
      </c>
      <c r="U51" s="232"/>
      <c r="V51" s="323" t="s">
        <v>215</v>
      </c>
      <c r="W51" s="232"/>
      <c r="X51" s="91"/>
      <c r="Y51" s="91"/>
      <c r="Z51" s="91"/>
    </row>
    <row r="52" spans="1:26" ht="18.75">
      <c r="A52" s="244"/>
      <c r="B52" s="251"/>
      <c r="C52" s="198"/>
      <c r="D52" s="198"/>
      <c r="E52" s="198"/>
      <c r="F52" s="198"/>
      <c r="G52" s="198"/>
      <c r="H52" s="198"/>
      <c r="I52" s="198"/>
      <c r="J52" s="198"/>
      <c r="K52" s="252"/>
      <c r="L52" s="346" t="s">
        <v>216</v>
      </c>
      <c r="M52" s="232"/>
      <c r="N52" s="346" t="s">
        <v>216</v>
      </c>
      <c r="O52" s="232"/>
      <c r="P52" s="346" t="s">
        <v>216</v>
      </c>
      <c r="Q52" s="232"/>
      <c r="R52" s="346" t="s">
        <v>216</v>
      </c>
      <c r="S52" s="232"/>
      <c r="T52" s="346" t="s">
        <v>216</v>
      </c>
      <c r="U52" s="232"/>
      <c r="V52" s="346" t="s">
        <v>216</v>
      </c>
      <c r="W52" s="232"/>
      <c r="X52" s="91"/>
      <c r="Y52" s="91"/>
      <c r="Z52" s="91"/>
    </row>
    <row r="53" spans="1:26" ht="18.75">
      <c r="A53" s="241"/>
      <c r="B53" s="253"/>
      <c r="C53" s="201"/>
      <c r="D53" s="201"/>
      <c r="E53" s="201"/>
      <c r="F53" s="201"/>
      <c r="G53" s="201"/>
      <c r="H53" s="201"/>
      <c r="I53" s="201"/>
      <c r="J53" s="201"/>
      <c r="K53" s="254"/>
      <c r="L53" s="139" t="s">
        <v>217</v>
      </c>
      <c r="M53" s="139" t="s">
        <v>218</v>
      </c>
      <c r="N53" s="139" t="s">
        <v>217</v>
      </c>
      <c r="O53" s="139" t="s">
        <v>218</v>
      </c>
      <c r="P53" s="139" t="s">
        <v>217</v>
      </c>
      <c r="Q53" s="139" t="s">
        <v>218</v>
      </c>
      <c r="R53" s="139" t="s">
        <v>217</v>
      </c>
      <c r="S53" s="139" t="s">
        <v>218</v>
      </c>
      <c r="T53" s="139" t="s">
        <v>217</v>
      </c>
      <c r="U53" s="139" t="s">
        <v>218</v>
      </c>
      <c r="V53" s="139" t="s">
        <v>217</v>
      </c>
      <c r="W53" s="139" t="s">
        <v>218</v>
      </c>
      <c r="X53" s="91"/>
      <c r="Y53" s="91"/>
      <c r="Z53" s="91"/>
    </row>
    <row r="54" spans="1:26" ht="18.75">
      <c r="A54" s="139">
        <v>1</v>
      </c>
      <c r="B54" s="322" t="s">
        <v>219</v>
      </c>
      <c r="C54" s="231"/>
      <c r="D54" s="231"/>
      <c r="E54" s="231"/>
      <c r="F54" s="231"/>
      <c r="G54" s="231"/>
      <c r="H54" s="231"/>
      <c r="I54" s="231"/>
      <c r="J54" s="231"/>
      <c r="K54" s="232"/>
      <c r="L54" s="134">
        <v>1</v>
      </c>
      <c r="M54" s="134"/>
      <c r="N54" s="134"/>
      <c r="O54" s="134"/>
      <c r="P54" s="134"/>
      <c r="Q54" s="134"/>
      <c r="R54" s="134"/>
      <c r="S54" s="134"/>
      <c r="T54" s="134"/>
      <c r="U54" s="134"/>
      <c r="V54" s="134"/>
      <c r="W54" s="134"/>
      <c r="X54" s="133"/>
      <c r="Y54" s="133"/>
      <c r="Z54" s="133"/>
    </row>
    <row r="55" spans="1:26" ht="18.75">
      <c r="A55" s="139">
        <v>2</v>
      </c>
      <c r="B55" s="322" t="s">
        <v>220</v>
      </c>
      <c r="C55" s="231"/>
      <c r="D55" s="231"/>
      <c r="E55" s="231"/>
      <c r="F55" s="231"/>
      <c r="G55" s="231"/>
      <c r="H55" s="231"/>
      <c r="I55" s="231"/>
      <c r="J55" s="231"/>
      <c r="K55" s="232"/>
      <c r="L55" s="134"/>
      <c r="M55" s="134">
        <v>1</v>
      </c>
      <c r="N55" s="134"/>
      <c r="O55" s="134"/>
      <c r="P55" s="134"/>
      <c r="Q55" s="134"/>
      <c r="R55" s="134"/>
      <c r="S55" s="134"/>
      <c r="T55" s="134"/>
      <c r="U55" s="134"/>
      <c r="V55" s="134"/>
      <c r="W55" s="134"/>
      <c r="X55" s="133"/>
      <c r="Y55" s="133"/>
      <c r="Z55" s="133"/>
    </row>
    <row r="56" spans="1:26" ht="18.75">
      <c r="A56" s="139">
        <v>3</v>
      </c>
      <c r="B56" s="322" t="s">
        <v>221</v>
      </c>
      <c r="C56" s="231"/>
      <c r="D56" s="231"/>
      <c r="E56" s="231"/>
      <c r="F56" s="231"/>
      <c r="G56" s="231"/>
      <c r="H56" s="231"/>
      <c r="I56" s="231"/>
      <c r="J56" s="231"/>
      <c r="K56" s="232"/>
      <c r="L56" s="134">
        <v>1</v>
      </c>
      <c r="M56" s="134"/>
      <c r="N56" s="134"/>
      <c r="O56" s="134"/>
      <c r="P56" s="134"/>
      <c r="Q56" s="134"/>
      <c r="R56" s="134"/>
      <c r="S56" s="134"/>
      <c r="T56" s="134"/>
      <c r="U56" s="134"/>
      <c r="V56" s="134"/>
      <c r="W56" s="134"/>
      <c r="X56" s="133"/>
      <c r="Y56" s="133"/>
      <c r="Z56" s="133"/>
    </row>
    <row r="57" spans="1:26" ht="18.75">
      <c r="A57" s="139">
        <v>4</v>
      </c>
      <c r="B57" s="322" t="s">
        <v>222</v>
      </c>
      <c r="C57" s="231"/>
      <c r="D57" s="231"/>
      <c r="E57" s="231"/>
      <c r="F57" s="231"/>
      <c r="G57" s="231"/>
      <c r="H57" s="231"/>
      <c r="I57" s="231"/>
      <c r="J57" s="231"/>
      <c r="K57" s="232"/>
      <c r="L57" s="134">
        <v>1</v>
      </c>
      <c r="M57" s="134"/>
      <c r="N57" s="134"/>
      <c r="O57" s="134"/>
      <c r="P57" s="134"/>
      <c r="Q57" s="134"/>
      <c r="R57" s="134"/>
      <c r="S57" s="134"/>
      <c r="T57" s="134"/>
      <c r="U57" s="134"/>
      <c r="V57" s="134"/>
      <c r="W57" s="134"/>
      <c r="X57" s="133"/>
      <c r="Y57" s="133"/>
      <c r="Z57" s="133"/>
    </row>
    <row r="58" spans="1:26" ht="18.75">
      <c r="A58" s="139">
        <v>5</v>
      </c>
      <c r="B58" s="322" t="s">
        <v>223</v>
      </c>
      <c r="C58" s="231"/>
      <c r="D58" s="231"/>
      <c r="E58" s="231"/>
      <c r="F58" s="231"/>
      <c r="G58" s="231"/>
      <c r="H58" s="231"/>
      <c r="I58" s="231"/>
      <c r="J58" s="231"/>
      <c r="K58" s="232"/>
      <c r="L58" s="134">
        <v>1</v>
      </c>
      <c r="M58" s="134"/>
      <c r="N58" s="134"/>
      <c r="O58" s="134"/>
      <c r="P58" s="134"/>
      <c r="Q58" s="134"/>
      <c r="R58" s="134"/>
      <c r="S58" s="134"/>
      <c r="T58" s="134"/>
      <c r="U58" s="134"/>
      <c r="V58" s="134"/>
      <c r="W58" s="134"/>
      <c r="X58" s="133"/>
      <c r="Y58" s="133"/>
      <c r="Z58" s="133"/>
    </row>
    <row r="59" spans="1:26" ht="18.75">
      <c r="A59" s="139">
        <v>6</v>
      </c>
      <c r="B59" s="322" t="s">
        <v>224</v>
      </c>
      <c r="C59" s="231"/>
      <c r="D59" s="231"/>
      <c r="E59" s="231"/>
      <c r="F59" s="231"/>
      <c r="G59" s="231"/>
      <c r="H59" s="231"/>
      <c r="I59" s="231"/>
      <c r="J59" s="231"/>
      <c r="K59" s="232"/>
      <c r="L59" s="134"/>
      <c r="M59" s="134">
        <v>1</v>
      </c>
      <c r="N59" s="134"/>
      <c r="O59" s="134"/>
      <c r="P59" s="134"/>
      <c r="Q59" s="134"/>
      <c r="R59" s="134"/>
      <c r="S59" s="134"/>
      <c r="T59" s="134"/>
      <c r="U59" s="134"/>
      <c r="V59" s="134"/>
      <c r="W59" s="134"/>
      <c r="X59" s="133"/>
      <c r="Y59" s="133"/>
      <c r="Z59" s="133"/>
    </row>
    <row r="60" spans="1:26" ht="18.75">
      <c r="A60" s="139">
        <v>7</v>
      </c>
      <c r="B60" s="322" t="s">
        <v>225</v>
      </c>
      <c r="C60" s="231"/>
      <c r="D60" s="231"/>
      <c r="E60" s="231"/>
      <c r="F60" s="231"/>
      <c r="G60" s="231"/>
      <c r="H60" s="231"/>
      <c r="I60" s="231"/>
      <c r="J60" s="231"/>
      <c r="K60" s="232"/>
      <c r="L60" s="134"/>
      <c r="M60" s="134">
        <v>1</v>
      </c>
      <c r="N60" s="134"/>
      <c r="O60" s="134"/>
      <c r="P60" s="134"/>
      <c r="Q60" s="134"/>
      <c r="R60" s="134"/>
      <c r="S60" s="134"/>
      <c r="T60" s="134"/>
      <c r="U60" s="134"/>
      <c r="V60" s="134"/>
      <c r="W60" s="134"/>
      <c r="X60" s="133"/>
      <c r="Y60" s="133"/>
      <c r="Z60" s="133"/>
    </row>
    <row r="61" spans="1:26" ht="18.75">
      <c r="A61" s="139">
        <v>8</v>
      </c>
      <c r="B61" s="322" t="s">
        <v>226</v>
      </c>
      <c r="C61" s="231"/>
      <c r="D61" s="231"/>
      <c r="E61" s="231"/>
      <c r="F61" s="231"/>
      <c r="G61" s="231"/>
      <c r="H61" s="231"/>
      <c r="I61" s="231"/>
      <c r="J61" s="231"/>
      <c r="K61" s="232"/>
      <c r="L61" s="134"/>
      <c r="M61" s="134">
        <v>1</v>
      </c>
      <c r="N61" s="134"/>
      <c r="O61" s="134"/>
      <c r="P61" s="134"/>
      <c r="Q61" s="134"/>
      <c r="R61" s="134"/>
      <c r="S61" s="134"/>
      <c r="T61" s="134"/>
      <c r="U61" s="134"/>
      <c r="V61" s="134"/>
      <c r="W61" s="134"/>
      <c r="X61" s="133"/>
      <c r="Y61" s="133"/>
      <c r="Z61" s="133"/>
    </row>
    <row r="62" spans="1:26" ht="18.75">
      <c r="A62" s="139">
        <v>9</v>
      </c>
      <c r="B62" s="322" t="s">
        <v>227</v>
      </c>
      <c r="C62" s="231"/>
      <c r="D62" s="231"/>
      <c r="E62" s="231"/>
      <c r="F62" s="231"/>
      <c r="G62" s="231"/>
      <c r="H62" s="231"/>
      <c r="I62" s="231"/>
      <c r="J62" s="231"/>
      <c r="K62" s="232"/>
      <c r="L62" s="134"/>
      <c r="M62" s="134">
        <v>1</v>
      </c>
      <c r="N62" s="134"/>
      <c r="O62" s="134"/>
      <c r="P62" s="134"/>
      <c r="Q62" s="134"/>
      <c r="R62" s="134"/>
      <c r="S62" s="134"/>
      <c r="T62" s="134"/>
      <c r="U62" s="134"/>
      <c r="V62" s="134"/>
      <c r="W62" s="134"/>
      <c r="X62" s="133"/>
      <c r="Y62" s="133"/>
      <c r="Z62" s="133"/>
    </row>
    <row r="63" spans="1:26" ht="18.75">
      <c r="A63" s="139">
        <v>10</v>
      </c>
      <c r="B63" s="322" t="s">
        <v>228</v>
      </c>
      <c r="C63" s="231"/>
      <c r="D63" s="231"/>
      <c r="E63" s="231"/>
      <c r="F63" s="231"/>
      <c r="G63" s="231"/>
      <c r="H63" s="231"/>
      <c r="I63" s="231"/>
      <c r="J63" s="231"/>
      <c r="K63" s="232"/>
      <c r="L63" s="134">
        <v>1</v>
      </c>
      <c r="M63" s="134"/>
      <c r="N63" s="134"/>
      <c r="O63" s="134"/>
      <c r="P63" s="134"/>
      <c r="Q63" s="134"/>
      <c r="R63" s="134"/>
      <c r="S63" s="134"/>
      <c r="T63" s="134"/>
      <c r="U63" s="134"/>
      <c r="V63" s="134"/>
      <c r="W63" s="134"/>
      <c r="X63" s="133"/>
      <c r="Y63" s="133"/>
      <c r="Z63" s="133"/>
    </row>
    <row r="64" spans="1:26" ht="18.75">
      <c r="A64" s="139">
        <v>11</v>
      </c>
      <c r="B64" s="322" t="s">
        <v>229</v>
      </c>
      <c r="C64" s="231"/>
      <c r="D64" s="231"/>
      <c r="E64" s="231"/>
      <c r="F64" s="231"/>
      <c r="G64" s="231"/>
      <c r="H64" s="231"/>
      <c r="I64" s="231"/>
      <c r="J64" s="231"/>
      <c r="K64" s="232"/>
      <c r="L64" s="134">
        <v>1</v>
      </c>
      <c r="M64" s="134"/>
      <c r="N64" s="134"/>
      <c r="O64" s="134"/>
      <c r="P64" s="134"/>
      <c r="Q64" s="134"/>
      <c r="R64" s="134"/>
      <c r="S64" s="134"/>
      <c r="T64" s="134"/>
      <c r="U64" s="134"/>
      <c r="V64" s="134"/>
      <c r="W64" s="134"/>
      <c r="X64" s="133"/>
      <c r="Y64" s="133"/>
      <c r="Z64" s="133"/>
    </row>
    <row r="65" spans="1:26" ht="18.75">
      <c r="A65" s="139">
        <v>12</v>
      </c>
      <c r="B65" s="322" t="s">
        <v>230</v>
      </c>
      <c r="C65" s="231"/>
      <c r="D65" s="231"/>
      <c r="E65" s="231"/>
      <c r="F65" s="231"/>
      <c r="G65" s="231"/>
      <c r="H65" s="231"/>
      <c r="I65" s="231"/>
      <c r="J65" s="231"/>
      <c r="K65" s="232"/>
      <c r="L65" s="134">
        <v>1</v>
      </c>
      <c r="M65" s="134"/>
      <c r="N65" s="134"/>
      <c r="O65" s="134"/>
      <c r="P65" s="134"/>
      <c r="Q65" s="134"/>
      <c r="R65" s="134"/>
      <c r="S65" s="134"/>
      <c r="T65" s="134"/>
      <c r="U65" s="134"/>
      <c r="V65" s="134"/>
      <c r="W65" s="134"/>
      <c r="X65" s="133"/>
      <c r="Y65" s="133"/>
      <c r="Z65" s="133"/>
    </row>
    <row r="66" spans="1:26" ht="18.75">
      <c r="A66" s="139">
        <v>13</v>
      </c>
      <c r="B66" s="322" t="s">
        <v>231</v>
      </c>
      <c r="C66" s="231"/>
      <c r="D66" s="231"/>
      <c r="E66" s="231"/>
      <c r="F66" s="231"/>
      <c r="G66" s="231"/>
      <c r="H66" s="231"/>
      <c r="I66" s="231"/>
      <c r="J66" s="231"/>
      <c r="K66" s="232"/>
      <c r="L66" s="134"/>
      <c r="M66" s="134">
        <v>1</v>
      </c>
      <c r="N66" s="134"/>
      <c r="O66" s="134"/>
      <c r="P66" s="134"/>
      <c r="Q66" s="134"/>
      <c r="R66" s="134"/>
      <c r="S66" s="134"/>
      <c r="T66" s="134"/>
      <c r="U66" s="134"/>
      <c r="V66" s="134"/>
      <c r="W66" s="134"/>
      <c r="X66" s="133"/>
      <c r="Y66" s="133"/>
      <c r="Z66" s="133"/>
    </row>
    <row r="67" spans="1:26" ht="18.75">
      <c r="A67" s="139">
        <v>14</v>
      </c>
      <c r="B67" s="324" t="s">
        <v>232</v>
      </c>
      <c r="C67" s="231"/>
      <c r="D67" s="231"/>
      <c r="E67" s="231"/>
      <c r="F67" s="231"/>
      <c r="G67" s="231"/>
      <c r="H67" s="231"/>
      <c r="I67" s="231"/>
      <c r="J67" s="231"/>
      <c r="K67" s="232"/>
      <c r="L67" s="134">
        <v>1</v>
      </c>
      <c r="M67" s="134"/>
      <c r="N67" s="134"/>
      <c r="O67" s="134"/>
      <c r="P67" s="134"/>
      <c r="Q67" s="134"/>
      <c r="R67" s="134"/>
      <c r="S67" s="134"/>
      <c r="T67" s="134"/>
      <c r="U67" s="134"/>
      <c r="V67" s="134"/>
      <c r="W67" s="134"/>
      <c r="X67" s="133"/>
      <c r="Y67" s="133"/>
      <c r="Z67" s="133"/>
    </row>
    <row r="68" spans="1:26" ht="18.75">
      <c r="A68" s="139">
        <v>15</v>
      </c>
      <c r="B68" s="322" t="s">
        <v>233</v>
      </c>
      <c r="C68" s="231"/>
      <c r="D68" s="231"/>
      <c r="E68" s="231"/>
      <c r="F68" s="231"/>
      <c r="G68" s="231"/>
      <c r="H68" s="231"/>
      <c r="I68" s="231"/>
      <c r="J68" s="231"/>
      <c r="K68" s="232"/>
      <c r="L68" s="134">
        <v>1</v>
      </c>
      <c r="M68" s="134"/>
      <c r="N68" s="134"/>
      <c r="O68" s="134"/>
      <c r="P68" s="134"/>
      <c r="Q68" s="134"/>
      <c r="R68" s="134"/>
      <c r="S68" s="134"/>
      <c r="T68" s="134"/>
      <c r="U68" s="134"/>
      <c r="V68" s="134"/>
      <c r="W68" s="134"/>
      <c r="X68" s="133"/>
      <c r="Y68" s="133"/>
      <c r="Z68" s="133"/>
    </row>
    <row r="69" spans="1:26" ht="18.75">
      <c r="A69" s="139">
        <v>16</v>
      </c>
      <c r="B69" s="325" t="s">
        <v>234</v>
      </c>
      <c r="C69" s="231"/>
      <c r="D69" s="231"/>
      <c r="E69" s="231"/>
      <c r="F69" s="231"/>
      <c r="G69" s="231"/>
      <c r="H69" s="231"/>
      <c r="I69" s="231"/>
      <c r="J69" s="231"/>
      <c r="K69" s="232"/>
      <c r="L69" s="134"/>
      <c r="M69" s="134">
        <v>1</v>
      </c>
      <c r="N69" s="134"/>
      <c r="O69" s="134"/>
      <c r="P69" s="134"/>
      <c r="Q69" s="134"/>
      <c r="R69" s="134"/>
      <c r="S69" s="134"/>
      <c r="T69" s="134"/>
      <c r="U69" s="134"/>
      <c r="V69" s="134"/>
      <c r="W69" s="134"/>
      <c r="X69" s="133"/>
      <c r="Y69" s="133"/>
      <c r="Z69" s="133"/>
    </row>
    <row r="70" spans="1:26" ht="18.75">
      <c r="A70" s="139">
        <v>17</v>
      </c>
      <c r="B70" s="322" t="s">
        <v>235</v>
      </c>
      <c r="C70" s="231"/>
      <c r="D70" s="231"/>
      <c r="E70" s="231"/>
      <c r="F70" s="231"/>
      <c r="G70" s="231"/>
      <c r="H70" s="231"/>
      <c r="I70" s="231"/>
      <c r="J70" s="231"/>
      <c r="K70" s="232"/>
      <c r="L70" s="134">
        <v>1</v>
      </c>
      <c r="M70" s="134"/>
      <c r="N70" s="134"/>
      <c r="O70" s="134"/>
      <c r="P70" s="134"/>
      <c r="Q70" s="134"/>
      <c r="R70" s="134"/>
      <c r="S70" s="134"/>
      <c r="T70" s="134"/>
      <c r="U70" s="134"/>
      <c r="V70" s="134"/>
      <c r="W70" s="134"/>
      <c r="X70" s="133"/>
      <c r="Y70" s="133"/>
      <c r="Z70" s="133"/>
    </row>
    <row r="71" spans="1:26" ht="18.75">
      <c r="A71" s="139">
        <v>18</v>
      </c>
      <c r="B71" s="322" t="s">
        <v>236</v>
      </c>
      <c r="C71" s="231"/>
      <c r="D71" s="231"/>
      <c r="E71" s="231"/>
      <c r="F71" s="231"/>
      <c r="G71" s="231"/>
      <c r="H71" s="231"/>
      <c r="I71" s="231"/>
      <c r="J71" s="231"/>
      <c r="K71" s="232"/>
      <c r="L71" s="134">
        <v>1</v>
      </c>
      <c r="M71" s="134"/>
      <c r="N71" s="134"/>
      <c r="O71" s="134"/>
      <c r="P71" s="134"/>
      <c r="Q71" s="134"/>
      <c r="R71" s="134"/>
      <c r="S71" s="134"/>
      <c r="T71" s="134"/>
      <c r="U71" s="134"/>
      <c r="V71" s="134"/>
      <c r="W71" s="134"/>
      <c r="X71" s="133"/>
      <c r="Y71" s="133"/>
      <c r="Z71" s="133"/>
    </row>
    <row r="72" spans="1:26" ht="18.75">
      <c r="A72" s="139">
        <v>19</v>
      </c>
      <c r="B72" s="324" t="s">
        <v>237</v>
      </c>
      <c r="C72" s="231"/>
      <c r="D72" s="231"/>
      <c r="E72" s="231"/>
      <c r="F72" s="231"/>
      <c r="G72" s="231"/>
      <c r="H72" s="231"/>
      <c r="I72" s="231"/>
      <c r="J72" s="231"/>
      <c r="K72" s="232"/>
      <c r="L72" s="134"/>
      <c r="M72" s="134">
        <v>1</v>
      </c>
      <c r="N72" s="134"/>
      <c r="O72" s="134"/>
      <c r="P72" s="134"/>
      <c r="Q72" s="134"/>
      <c r="R72" s="134"/>
      <c r="S72" s="134"/>
      <c r="T72" s="134"/>
      <c r="U72" s="134"/>
      <c r="V72" s="134"/>
      <c r="W72" s="134"/>
      <c r="X72" s="133"/>
      <c r="Y72" s="133"/>
      <c r="Z72" s="133"/>
    </row>
    <row r="73" spans="1:26" ht="18.75">
      <c r="A73" s="326" t="s">
        <v>238</v>
      </c>
      <c r="B73" s="249"/>
      <c r="C73" s="249"/>
      <c r="D73" s="249"/>
      <c r="E73" s="249"/>
      <c r="F73" s="249"/>
      <c r="G73" s="249"/>
      <c r="H73" s="249"/>
      <c r="I73" s="249"/>
      <c r="J73" s="249"/>
      <c r="K73" s="250"/>
      <c r="L73" s="139">
        <f t="shared" ref="L73:W73" si="0">SUM(L54:L72)</f>
        <v>11</v>
      </c>
      <c r="M73" s="139">
        <f t="shared" si="0"/>
        <v>8</v>
      </c>
      <c r="N73" s="139">
        <f t="shared" si="0"/>
        <v>0</v>
      </c>
      <c r="O73" s="139">
        <f t="shared" si="0"/>
        <v>0</v>
      </c>
      <c r="P73" s="139">
        <f t="shared" si="0"/>
        <v>0</v>
      </c>
      <c r="Q73" s="139">
        <f t="shared" si="0"/>
        <v>0</v>
      </c>
      <c r="R73" s="139">
        <f t="shared" si="0"/>
        <v>0</v>
      </c>
      <c r="S73" s="139">
        <f t="shared" si="0"/>
        <v>0</v>
      </c>
      <c r="T73" s="139">
        <f t="shared" si="0"/>
        <v>0</v>
      </c>
      <c r="U73" s="139">
        <f t="shared" si="0"/>
        <v>0</v>
      </c>
      <c r="V73" s="139">
        <f t="shared" si="0"/>
        <v>0</v>
      </c>
      <c r="W73" s="139">
        <f t="shared" si="0"/>
        <v>0</v>
      </c>
      <c r="X73" s="91"/>
      <c r="Y73" s="91"/>
      <c r="Z73" s="91"/>
    </row>
    <row r="74" spans="1:26">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row>
    <row r="75" spans="1:26">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row>
    <row r="76" spans="1:26" ht="18.75">
      <c r="A76" s="327"/>
      <c r="B76" s="254"/>
      <c r="C76" s="328" t="s">
        <v>239</v>
      </c>
      <c r="D76" s="254"/>
      <c r="E76" s="328" t="s">
        <v>240</v>
      </c>
      <c r="F76" s="254"/>
      <c r="G76" s="91"/>
      <c r="H76" s="91"/>
      <c r="I76" s="91"/>
      <c r="J76" s="91"/>
      <c r="K76" s="91"/>
      <c r="L76" s="91"/>
      <c r="M76" s="91"/>
      <c r="N76" s="91"/>
      <c r="O76" s="91"/>
      <c r="P76" s="91"/>
      <c r="Q76" s="91"/>
      <c r="R76" s="91"/>
      <c r="S76" s="91"/>
      <c r="T76" s="91"/>
      <c r="U76" s="91"/>
      <c r="V76" s="91"/>
      <c r="W76" s="91"/>
      <c r="X76" s="91"/>
      <c r="Y76" s="91"/>
      <c r="Z76" s="91"/>
    </row>
    <row r="77" spans="1:26">
      <c r="A77" s="329" t="s">
        <v>210</v>
      </c>
      <c r="B77" s="232"/>
      <c r="C77" s="329">
        <f>L73</f>
        <v>11</v>
      </c>
      <c r="D77" s="232"/>
      <c r="E77" s="327"/>
      <c r="F77" s="254"/>
      <c r="G77" s="91"/>
      <c r="H77" s="91"/>
      <c r="I77" s="330" t="s">
        <v>241</v>
      </c>
      <c r="J77" s="331"/>
      <c r="K77" s="333" t="s">
        <v>242</v>
      </c>
      <c r="L77" s="198"/>
      <c r="M77" s="198"/>
      <c r="N77" s="198"/>
      <c r="O77" s="252"/>
      <c r="P77" s="91"/>
      <c r="Q77" s="91"/>
      <c r="R77" s="91"/>
      <c r="S77" s="91"/>
      <c r="T77" s="91"/>
      <c r="U77" s="91"/>
      <c r="V77" s="91"/>
      <c r="W77" s="91"/>
      <c r="X77" s="91"/>
      <c r="Y77" s="91"/>
      <c r="Z77" s="91"/>
    </row>
    <row r="78" spans="1:26">
      <c r="A78" s="329" t="s">
        <v>211</v>
      </c>
      <c r="B78" s="232"/>
      <c r="C78" s="329">
        <f>O73</f>
        <v>0</v>
      </c>
      <c r="D78" s="232"/>
      <c r="E78" s="327"/>
      <c r="F78" s="254"/>
      <c r="G78" s="91"/>
      <c r="H78" s="91"/>
      <c r="I78" s="332"/>
      <c r="J78" s="254"/>
      <c r="K78" s="253"/>
      <c r="L78" s="201"/>
      <c r="M78" s="201"/>
      <c r="N78" s="201"/>
      <c r="O78" s="254"/>
      <c r="P78" s="91"/>
      <c r="Q78" s="91"/>
      <c r="R78" s="91"/>
      <c r="S78" s="91"/>
      <c r="T78" s="91"/>
      <c r="U78" s="91"/>
      <c r="V78" s="91"/>
      <c r="W78" s="91"/>
      <c r="X78" s="91"/>
      <c r="Y78" s="91"/>
      <c r="Z78" s="91"/>
    </row>
    <row r="79" spans="1:26">
      <c r="A79" s="329" t="s">
        <v>212</v>
      </c>
      <c r="B79" s="232"/>
      <c r="C79" s="329">
        <f>Q73</f>
        <v>0</v>
      </c>
      <c r="D79" s="232"/>
      <c r="E79" s="327"/>
      <c r="F79" s="254"/>
      <c r="G79" s="91"/>
      <c r="H79" s="91"/>
      <c r="I79" s="334" t="s">
        <v>243</v>
      </c>
      <c r="J79" s="250"/>
      <c r="K79" s="335" t="s">
        <v>244</v>
      </c>
      <c r="L79" s="249"/>
      <c r="M79" s="249"/>
      <c r="N79" s="249"/>
      <c r="O79" s="250"/>
      <c r="P79" s="91"/>
      <c r="Q79" s="91"/>
      <c r="R79" s="91"/>
      <c r="S79" s="91"/>
      <c r="T79" s="91"/>
      <c r="U79" s="91"/>
      <c r="V79" s="91"/>
      <c r="W79" s="91"/>
      <c r="X79" s="91"/>
      <c r="Y79" s="91"/>
      <c r="Z79" s="91"/>
    </row>
    <row r="80" spans="1:26">
      <c r="A80" s="329" t="s">
        <v>213</v>
      </c>
      <c r="B80" s="232"/>
      <c r="C80" s="329">
        <f>S73</f>
        <v>0</v>
      </c>
      <c r="D80" s="232"/>
      <c r="E80" s="327"/>
      <c r="F80" s="254"/>
      <c r="G80" s="91"/>
      <c r="H80" s="91"/>
      <c r="I80" s="332"/>
      <c r="J80" s="254"/>
      <c r="K80" s="253"/>
      <c r="L80" s="201"/>
      <c r="M80" s="201"/>
      <c r="N80" s="201"/>
      <c r="O80" s="254"/>
      <c r="P80" s="91"/>
      <c r="Q80" s="91"/>
      <c r="R80" s="91"/>
      <c r="S80" s="91"/>
      <c r="T80" s="91"/>
      <c r="U80" s="91"/>
      <c r="V80" s="91"/>
      <c r="W80" s="91"/>
      <c r="X80" s="91"/>
      <c r="Y80" s="91"/>
      <c r="Z80" s="91"/>
    </row>
    <row r="81" spans="1:26">
      <c r="A81" s="329" t="s">
        <v>214</v>
      </c>
      <c r="B81" s="232"/>
      <c r="C81" s="329">
        <f>U73</f>
        <v>0</v>
      </c>
      <c r="D81" s="232"/>
      <c r="E81" s="327"/>
      <c r="F81" s="254"/>
      <c r="G81" s="91"/>
      <c r="H81" s="91"/>
      <c r="I81" s="336" t="s">
        <v>245</v>
      </c>
      <c r="J81" s="250"/>
      <c r="K81" s="335" t="s">
        <v>246</v>
      </c>
      <c r="L81" s="249"/>
      <c r="M81" s="249"/>
      <c r="N81" s="249"/>
      <c r="O81" s="250"/>
      <c r="P81" s="91"/>
      <c r="Q81" s="91"/>
      <c r="R81" s="91"/>
      <c r="S81" s="91"/>
      <c r="T81" s="91"/>
      <c r="U81" s="91"/>
      <c r="V81" s="91"/>
      <c r="W81" s="91"/>
      <c r="X81" s="91"/>
      <c r="Y81" s="91"/>
      <c r="Z81" s="91"/>
    </row>
    <row r="82" spans="1:26">
      <c r="A82" s="329" t="s">
        <v>215</v>
      </c>
      <c r="B82" s="232"/>
      <c r="C82" s="329">
        <f>W73</f>
        <v>0</v>
      </c>
      <c r="D82" s="232"/>
      <c r="E82" s="327"/>
      <c r="F82" s="254"/>
      <c r="G82" s="91"/>
      <c r="H82" s="91"/>
      <c r="I82" s="332"/>
      <c r="J82" s="254"/>
      <c r="K82" s="253"/>
      <c r="L82" s="201"/>
      <c r="M82" s="201"/>
      <c r="N82" s="201"/>
      <c r="O82" s="254"/>
      <c r="P82" s="91"/>
      <c r="Q82" s="91"/>
      <c r="R82" s="91"/>
      <c r="S82" s="91"/>
      <c r="T82" s="91"/>
      <c r="U82" s="91"/>
      <c r="V82" s="91"/>
      <c r="W82" s="91"/>
      <c r="X82" s="91"/>
      <c r="Y82" s="91"/>
      <c r="Z82" s="91"/>
    </row>
    <row r="83" spans="1:26">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row>
    <row r="84" spans="1:26">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row>
    <row r="85" spans="1:26">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row>
    <row r="86" spans="1:26">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row>
    <row r="87" spans="1:26">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row>
    <row r="88" spans="1:26">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row>
    <row r="89" spans="1:26">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row>
    <row r="90" spans="1:26">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row>
    <row r="91" spans="1:26">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row>
    <row r="92" spans="1:26">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row>
    <row r="93" spans="1:26">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row>
    <row r="94" spans="1:26">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row>
    <row r="95" spans="1:26">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row>
    <row r="96" spans="1:26">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row>
    <row r="97" spans="1:26">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row>
    <row r="98" spans="1:26">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row>
    <row r="99" spans="1:26">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row>
    <row r="100" spans="1:26">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row>
    <row r="101" spans="1:26">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row>
    <row r="102" spans="1:26">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row>
    <row r="103" spans="1:26">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row>
    <row r="104" spans="1:26">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row>
    <row r="105" spans="1:26">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row>
    <row r="106" spans="1:26">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row>
    <row r="107" spans="1:26">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row>
    <row r="108" spans="1:26">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row>
    <row r="109" spans="1:26">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row>
    <row r="110" spans="1:26">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row>
    <row r="111" spans="1:26">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row>
    <row r="112" spans="1:26">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row>
    <row r="113" spans="1:26">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row>
    <row r="114" spans="1:26">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row>
    <row r="115" spans="1:26">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row>
    <row r="116" spans="1:26">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row>
    <row r="117" spans="1:26">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row>
    <row r="118" spans="1:26">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row>
    <row r="119" spans="1:26">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row>
    <row r="120" spans="1:26">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row>
    <row r="121" spans="1:26">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row>
    <row r="122" spans="1:26">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row>
    <row r="123" spans="1:26">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row>
    <row r="124" spans="1:26">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row>
    <row r="125" spans="1:26">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row>
    <row r="126" spans="1:26">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row>
    <row r="127" spans="1:26">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row>
    <row r="128" spans="1:26">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row>
    <row r="129" spans="1:26">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row>
    <row r="130" spans="1:26">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row>
    <row r="131" spans="1:26">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row>
    <row r="132" spans="1:26">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row>
    <row r="133" spans="1:26">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row>
    <row r="134" spans="1:26">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row>
    <row r="135" spans="1:26">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row>
    <row r="136" spans="1:26">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row>
    <row r="137" spans="1:26">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row>
    <row r="138" spans="1:26">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row>
    <row r="139" spans="1:26">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row>
    <row r="140" spans="1:26">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row>
    <row r="141" spans="1:26">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row>
    <row r="142" spans="1:26">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row>
    <row r="143" spans="1:26">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row>
    <row r="144" spans="1:26">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row>
    <row r="145" spans="1:26">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row>
    <row r="146" spans="1:26">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row>
    <row r="147" spans="1:26">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row>
    <row r="148" spans="1:26">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row>
    <row r="149" spans="1:26">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row>
    <row r="150" spans="1:26">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row>
    <row r="151" spans="1:26">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row>
    <row r="152" spans="1:26">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row>
    <row r="153" spans="1:26">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row>
    <row r="154" spans="1:26">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row>
    <row r="155" spans="1:26">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row>
    <row r="156" spans="1:26">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row>
    <row r="157" spans="1:26">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row>
    <row r="158" spans="1:26">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row>
    <row r="159" spans="1:26">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row>
    <row r="160" spans="1:26">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row>
    <row r="161" spans="1:26">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row>
    <row r="162" spans="1:26">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row>
    <row r="163" spans="1:26">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row>
    <row r="164" spans="1:26">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row>
    <row r="165" spans="1:26">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row>
    <row r="166" spans="1:26">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row>
    <row r="167" spans="1:26">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row>
    <row r="168" spans="1:26">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row>
    <row r="169" spans="1:26">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row>
    <row r="170" spans="1:26">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row>
    <row r="171" spans="1:26">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row>
    <row r="172" spans="1:26">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row>
    <row r="173" spans="1:26">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row>
    <row r="174" spans="1:26">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row>
    <row r="175" spans="1:26">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row>
    <row r="176" spans="1:26">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row>
    <row r="177" spans="1:26">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row>
    <row r="178" spans="1:26">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row>
    <row r="179" spans="1:26">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row>
    <row r="180" spans="1:26">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row>
    <row r="181" spans="1:26">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row>
    <row r="182" spans="1:26">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row>
    <row r="183" spans="1:26">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row>
    <row r="184" spans="1:26">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row>
    <row r="185" spans="1:26">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row>
    <row r="186" spans="1:26">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row>
    <row r="187" spans="1:26">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row>
    <row r="188" spans="1:26">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row>
    <row r="189" spans="1:26">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row>
    <row r="190" spans="1:26">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row>
    <row r="191" spans="1:26">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row>
    <row r="192" spans="1:26">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row>
    <row r="193" spans="1:26">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row>
    <row r="194" spans="1:26">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row>
    <row r="195" spans="1:26">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row>
    <row r="196" spans="1:26">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row>
    <row r="197" spans="1:26">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row>
    <row r="198" spans="1:26">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row>
    <row r="199" spans="1:26">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row>
    <row r="200" spans="1:26">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row>
    <row r="201" spans="1:26">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row>
    <row r="202" spans="1:26">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row>
    <row r="203" spans="1:26">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row>
    <row r="204" spans="1:26">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row>
    <row r="205" spans="1:26">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row>
    <row r="206" spans="1:26">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row>
    <row r="207" spans="1:26">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row>
    <row r="208" spans="1:26">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row>
    <row r="209" spans="1:26">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row>
    <row r="210" spans="1:26">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row>
    <row r="211" spans="1:26">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row>
    <row r="212" spans="1:26">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row>
    <row r="213" spans="1:26">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row>
    <row r="214" spans="1:26">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row>
    <row r="215" spans="1:26">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row>
    <row r="216" spans="1:26">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row>
    <row r="217" spans="1:26">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row>
    <row r="218" spans="1:26">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row>
    <row r="219" spans="1:26">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row>
    <row r="220" spans="1:26">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row>
    <row r="221" spans="1:26">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row>
    <row r="222" spans="1:26">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row>
    <row r="223" spans="1:26">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row>
    <row r="224" spans="1:26">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row>
    <row r="225" spans="1:26">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row>
    <row r="226" spans="1:26">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row>
    <row r="227" spans="1:26">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row>
    <row r="228" spans="1:26">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row>
    <row r="229" spans="1:26">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row>
    <row r="230" spans="1:26">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row>
    <row r="231" spans="1:26">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row>
    <row r="232" spans="1:26">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row>
    <row r="233" spans="1:26">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row>
    <row r="234" spans="1:26">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row>
    <row r="235" spans="1:26">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row>
    <row r="236" spans="1:26">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row>
    <row r="237" spans="1:26">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row>
    <row r="238" spans="1:26">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row>
    <row r="239" spans="1:26">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row>
    <row r="240" spans="1:26">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row>
    <row r="241" spans="1:26">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row>
    <row r="242" spans="1:26">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row>
    <row r="243" spans="1:26">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row>
    <row r="244" spans="1:26">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row>
    <row r="245" spans="1:26">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row>
    <row r="246" spans="1:26">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row>
    <row r="247" spans="1:26">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row>
    <row r="248" spans="1:26">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row>
    <row r="249" spans="1:26">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row>
    <row r="250" spans="1:26">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row>
    <row r="251" spans="1:26">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row>
    <row r="252" spans="1:26">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row>
    <row r="253" spans="1:26">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row>
    <row r="254" spans="1:26">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row>
    <row r="255" spans="1:26">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row>
    <row r="256" spans="1:26">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row>
    <row r="257" spans="1:26">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row>
    <row r="258" spans="1:26">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row>
    <row r="259" spans="1:26">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row>
    <row r="260" spans="1:26">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row>
    <row r="261" spans="1:26">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row>
    <row r="262" spans="1:26">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row>
    <row r="263" spans="1:26">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row>
    <row r="264" spans="1:26">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row>
    <row r="265" spans="1:26">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row>
    <row r="266" spans="1:26">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row>
    <row r="267" spans="1:26">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row>
    <row r="268" spans="1:26">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row>
    <row r="269" spans="1:26">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row>
    <row r="270" spans="1:26">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row>
    <row r="271" spans="1:26">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row>
    <row r="272" spans="1:26">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row>
    <row r="273" spans="1:26">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row>
    <row r="274" spans="1:26">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row>
    <row r="275" spans="1:26">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row>
    <row r="276" spans="1:26">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row>
    <row r="277" spans="1:26">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row>
    <row r="278" spans="1:26">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row>
    <row r="279" spans="1:26">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row>
    <row r="280" spans="1:26">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row>
    <row r="281" spans="1:26">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row>
    <row r="282" spans="1:26">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row>
    <row r="283" spans="1:26">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row>
    <row r="284" spans="1:26">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row>
    <row r="285" spans="1:26">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row>
    <row r="286" spans="1:26">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row>
    <row r="287" spans="1:26">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row>
    <row r="288" spans="1:26">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row>
    <row r="289" spans="1:26">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row>
    <row r="290" spans="1:26">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row>
    <row r="291" spans="1:26">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row>
    <row r="292" spans="1:26">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row>
    <row r="293" spans="1:26">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row>
    <row r="294" spans="1:26">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row>
    <row r="295" spans="1:26">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row>
    <row r="296" spans="1:26">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row>
    <row r="297" spans="1:26">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row>
    <row r="298" spans="1:26">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row>
    <row r="299" spans="1:26">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row>
    <row r="300" spans="1:26">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row>
    <row r="301" spans="1:26">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row>
    <row r="302" spans="1:26">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row>
    <row r="303" spans="1:26">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row>
    <row r="304" spans="1:26">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row>
    <row r="305" spans="1:26">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row>
    <row r="306" spans="1:26">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row>
    <row r="307" spans="1:26">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row>
    <row r="308" spans="1:26">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row>
    <row r="309" spans="1:26">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row>
    <row r="310" spans="1:26">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row>
    <row r="311" spans="1:26">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row>
    <row r="312" spans="1:26">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row>
    <row r="313" spans="1:26">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row>
    <row r="314" spans="1:26">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row>
    <row r="315" spans="1:26">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row>
    <row r="316" spans="1:26">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row>
    <row r="317" spans="1:26">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row>
    <row r="318" spans="1:26">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row>
    <row r="319" spans="1:26">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row>
    <row r="320" spans="1:26">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row>
    <row r="321" spans="1:26">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row>
    <row r="322" spans="1:26">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row>
    <row r="323" spans="1:26">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row>
    <row r="324" spans="1:26">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row>
    <row r="325" spans="1:26">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row>
    <row r="326" spans="1:26">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row>
    <row r="327" spans="1:26">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row>
    <row r="328" spans="1:26">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row>
    <row r="329" spans="1:26">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row>
    <row r="330" spans="1:26">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row>
    <row r="331" spans="1:26">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row>
    <row r="332" spans="1:26">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row>
    <row r="333" spans="1:26">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row>
    <row r="334" spans="1:26">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row>
    <row r="335" spans="1:26">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row>
    <row r="336" spans="1:26">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row>
    <row r="337" spans="1:26">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row>
    <row r="338" spans="1:26">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row>
    <row r="339" spans="1:26">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row>
    <row r="340" spans="1:26">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row>
    <row r="341" spans="1:26">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row>
    <row r="342" spans="1:26">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row>
    <row r="343" spans="1:26">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row>
    <row r="344" spans="1:26">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row>
    <row r="345" spans="1:26">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row>
    <row r="346" spans="1:26">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row>
    <row r="347" spans="1:26">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row>
    <row r="348" spans="1:26">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row>
    <row r="349" spans="1:26">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row>
    <row r="350" spans="1:26">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row>
    <row r="351" spans="1:26">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row>
    <row r="352" spans="1:26">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row>
    <row r="353" spans="1:26">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row>
    <row r="354" spans="1:26">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row>
    <row r="355" spans="1:26">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row>
    <row r="356" spans="1:26">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row>
    <row r="357" spans="1:26">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row>
    <row r="358" spans="1:26">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row>
    <row r="359" spans="1:26">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row>
    <row r="360" spans="1:26">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row>
    <row r="361" spans="1:26">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row>
    <row r="362" spans="1:26">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row>
    <row r="363" spans="1:26">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row>
    <row r="364" spans="1:26">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row>
    <row r="365" spans="1:26">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row>
    <row r="366" spans="1:26">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row>
    <row r="367" spans="1:26">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row>
    <row r="368" spans="1:26">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row>
    <row r="369" spans="1:26">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row>
    <row r="370" spans="1:26">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row>
    <row r="371" spans="1:26">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row>
    <row r="372" spans="1:26">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row>
    <row r="373" spans="1:26">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row>
    <row r="374" spans="1:26">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row>
    <row r="375" spans="1:26">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row>
    <row r="376" spans="1:26">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row>
    <row r="377" spans="1:26">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row>
    <row r="378" spans="1:26">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row>
    <row r="379" spans="1:26">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row>
    <row r="380" spans="1:26">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row>
    <row r="381" spans="1:26">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row>
    <row r="382" spans="1:26">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row>
    <row r="383" spans="1:26">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row>
    <row r="384" spans="1:26">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row>
    <row r="385" spans="1:26">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row>
    <row r="386" spans="1:26">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row>
    <row r="387" spans="1:26">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row>
    <row r="388" spans="1:26">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row>
    <row r="389" spans="1:26">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row>
    <row r="390" spans="1:26">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row>
    <row r="391" spans="1:26">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row>
    <row r="392" spans="1:26">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row>
    <row r="393" spans="1:26">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row>
    <row r="394" spans="1:26">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row>
    <row r="395" spans="1:26">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row>
    <row r="396" spans="1:26">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row>
    <row r="397" spans="1:26">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row>
    <row r="398" spans="1:26">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row>
    <row r="399" spans="1:26">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row>
    <row r="400" spans="1:26">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row>
    <row r="401" spans="1:26">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row>
    <row r="402" spans="1:26">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row>
    <row r="403" spans="1:26">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row>
    <row r="404" spans="1:26">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row>
    <row r="405" spans="1:26">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row>
    <row r="406" spans="1:26">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row>
    <row r="407" spans="1:26">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row>
    <row r="408" spans="1:26">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row>
    <row r="409" spans="1:26">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row>
    <row r="410" spans="1:26">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row>
    <row r="411" spans="1:26">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row>
    <row r="412" spans="1:26">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row>
    <row r="413" spans="1:26">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row>
    <row r="414" spans="1:26">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row>
    <row r="415" spans="1:26">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row>
    <row r="416" spans="1:26">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row>
    <row r="417" spans="1:26">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row>
    <row r="418" spans="1:26">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row>
    <row r="419" spans="1:26">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row>
    <row r="420" spans="1:26">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row>
    <row r="421" spans="1:26">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row>
    <row r="422" spans="1:26">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row>
    <row r="423" spans="1:26">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row>
    <row r="424" spans="1:26">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row>
    <row r="425" spans="1:26">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row>
    <row r="426" spans="1:26">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row>
    <row r="427" spans="1:26">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row>
    <row r="428" spans="1:26">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row>
    <row r="429" spans="1:26">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row>
    <row r="430" spans="1:26">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row>
    <row r="431" spans="1:26">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row>
    <row r="432" spans="1:26">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row>
    <row r="433" spans="1:26">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row>
    <row r="434" spans="1:26">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row>
    <row r="435" spans="1:26">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row>
    <row r="436" spans="1:26">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row>
    <row r="437" spans="1:26">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row>
    <row r="438" spans="1:26">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row>
    <row r="439" spans="1:26">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row>
    <row r="440" spans="1:26">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row>
    <row r="441" spans="1:26">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row>
    <row r="442" spans="1:26">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row>
    <row r="443" spans="1:26">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row>
    <row r="444" spans="1:26">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row>
    <row r="445" spans="1:26">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row>
    <row r="446" spans="1:26">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row>
    <row r="447" spans="1:26">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row>
    <row r="448" spans="1:26">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row>
    <row r="449" spans="1:26">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row>
    <row r="450" spans="1:26">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row>
    <row r="451" spans="1:26">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row>
    <row r="452" spans="1:26">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row>
    <row r="453" spans="1:26">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row>
    <row r="454" spans="1:26">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row>
    <row r="455" spans="1:26">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row>
    <row r="456" spans="1:26">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row>
    <row r="457" spans="1:26">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row>
    <row r="458" spans="1:26">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row>
    <row r="459" spans="1:26">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row>
    <row r="460" spans="1:26">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row>
    <row r="461" spans="1:26">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row>
    <row r="462" spans="1:26">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row>
    <row r="463" spans="1:26">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row>
    <row r="464" spans="1:26">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row>
    <row r="465" spans="1:26">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row>
    <row r="466" spans="1:26">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row>
    <row r="467" spans="1:26">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row>
    <row r="468" spans="1:26">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row>
    <row r="469" spans="1:26">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row>
    <row r="470" spans="1:26">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row>
    <row r="471" spans="1:26">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row>
    <row r="472" spans="1:26">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row>
    <row r="473" spans="1:26">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row>
    <row r="474" spans="1:26">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row>
    <row r="475" spans="1:26">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row>
    <row r="476" spans="1:26">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row>
    <row r="477" spans="1:26">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row>
    <row r="478" spans="1:26">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row>
    <row r="479" spans="1:26">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row>
    <row r="480" spans="1:26">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row>
    <row r="481" spans="1:26">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row>
    <row r="482" spans="1:26">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row>
    <row r="483" spans="1:26">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row>
    <row r="484" spans="1:26">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row>
    <row r="485" spans="1:26">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row>
    <row r="486" spans="1:26">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row>
    <row r="487" spans="1:26">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row>
    <row r="488" spans="1:26">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row>
    <row r="489" spans="1:26">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row>
    <row r="490" spans="1:26">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row>
    <row r="491" spans="1:26">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row>
    <row r="492" spans="1:26">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row>
    <row r="493" spans="1:26">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row>
    <row r="494" spans="1:26">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row>
    <row r="495" spans="1:26">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row>
    <row r="496" spans="1:26">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row>
    <row r="497" spans="1:26">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row>
    <row r="498" spans="1:26">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row>
    <row r="499" spans="1:26">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row>
    <row r="500" spans="1:26">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row>
    <row r="501" spans="1:26">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row>
    <row r="502" spans="1:26">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row>
    <row r="503" spans="1:26">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row>
    <row r="504" spans="1:26">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row>
    <row r="505" spans="1:26">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row>
    <row r="506" spans="1:26">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row>
    <row r="507" spans="1:26">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row>
    <row r="508" spans="1:26">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row>
    <row r="509" spans="1:26">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row>
    <row r="510" spans="1:26">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row>
    <row r="511" spans="1:26">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row>
    <row r="512" spans="1:26">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row>
    <row r="513" spans="1:26">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row>
    <row r="514" spans="1:26">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row>
    <row r="515" spans="1:26">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row>
    <row r="516" spans="1:26">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row>
    <row r="517" spans="1:26">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row>
    <row r="518" spans="1:26">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row>
    <row r="519" spans="1:26">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row>
    <row r="520" spans="1:26">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row>
    <row r="521" spans="1:26">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row>
    <row r="522" spans="1:26">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row>
    <row r="523" spans="1:26">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row>
    <row r="524" spans="1:26">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row>
    <row r="525" spans="1:26">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row>
    <row r="526" spans="1:26">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row>
    <row r="527" spans="1:26">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row>
    <row r="528" spans="1:26">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row>
    <row r="529" spans="1:26">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row>
    <row r="530" spans="1:26">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row>
    <row r="531" spans="1:26">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row>
    <row r="532" spans="1:26">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row>
    <row r="533" spans="1:26">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row>
    <row r="534" spans="1:26">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row>
    <row r="535" spans="1:26">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row>
    <row r="536" spans="1:26">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row>
    <row r="537" spans="1:26">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row>
    <row r="538" spans="1:26">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row>
    <row r="539" spans="1:26">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row>
    <row r="540" spans="1:26">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row>
    <row r="541" spans="1:26">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row>
    <row r="542" spans="1:26">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row>
    <row r="543" spans="1:26">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row>
    <row r="544" spans="1:26">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row>
    <row r="545" spans="1:26">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row>
    <row r="546" spans="1:26">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row>
    <row r="547" spans="1:26">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row>
    <row r="548" spans="1:26">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row>
    <row r="549" spans="1:26">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row>
    <row r="550" spans="1:26">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row>
    <row r="551" spans="1:26">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row>
    <row r="552" spans="1:26">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row>
    <row r="553" spans="1:26">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row>
    <row r="554" spans="1:26">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row>
    <row r="555" spans="1:26">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row>
    <row r="556" spans="1:26">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row>
    <row r="557" spans="1:26">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row>
    <row r="558" spans="1:26">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row>
    <row r="559" spans="1:26">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row>
    <row r="560" spans="1:26">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row>
    <row r="561" spans="1:26">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row>
    <row r="562" spans="1:26">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row>
    <row r="563" spans="1:26">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row>
    <row r="564" spans="1:26">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row>
    <row r="565" spans="1:26">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row>
    <row r="566" spans="1:26">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row>
    <row r="567" spans="1:26">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row>
    <row r="568" spans="1:26">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row>
    <row r="569" spans="1:26">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row>
    <row r="570" spans="1:26">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row>
    <row r="571" spans="1:26">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row>
    <row r="572" spans="1:26">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row>
    <row r="573" spans="1:26">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row>
    <row r="574" spans="1:26">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row>
    <row r="575" spans="1:26">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row>
    <row r="576" spans="1:26">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row>
    <row r="577" spans="1:26">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row>
    <row r="578" spans="1:26">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row>
    <row r="579" spans="1:26">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row>
    <row r="580" spans="1:26">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row>
    <row r="581" spans="1:26">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row>
    <row r="582" spans="1:26">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row>
    <row r="583" spans="1:26">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row>
    <row r="584" spans="1:26">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row>
    <row r="585" spans="1:26">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row>
    <row r="586" spans="1:26">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row>
    <row r="587" spans="1:26">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row>
    <row r="588" spans="1:26">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row>
    <row r="589" spans="1:26">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row>
    <row r="590" spans="1:26">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row>
    <row r="591" spans="1:26">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row>
    <row r="592" spans="1:26">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row>
    <row r="593" spans="1:26">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row>
    <row r="594" spans="1:26">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row>
    <row r="595" spans="1:26">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row>
    <row r="596" spans="1:26">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row>
    <row r="597" spans="1:26">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row>
    <row r="598" spans="1:26">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row>
    <row r="599" spans="1:26">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row>
    <row r="600" spans="1:26">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row>
    <row r="601" spans="1:26">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row>
    <row r="602" spans="1:26">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row>
    <row r="603" spans="1:26">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row>
    <row r="604" spans="1:26">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row>
    <row r="605" spans="1:26">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row>
    <row r="606" spans="1:26">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row>
    <row r="607" spans="1:26">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row>
    <row r="608" spans="1:26">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row>
    <row r="609" spans="1:26">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row>
    <row r="610" spans="1:26">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row>
    <row r="611" spans="1:26">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row>
    <row r="612" spans="1:26">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row>
    <row r="613" spans="1:26">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row>
    <row r="614" spans="1:26">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row>
    <row r="615" spans="1:26">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row>
    <row r="616" spans="1:26">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row>
    <row r="617" spans="1:26">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row>
    <row r="618" spans="1:26">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row>
    <row r="619" spans="1:26">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row>
    <row r="620" spans="1:26">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row>
    <row r="621" spans="1:26">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row>
    <row r="622" spans="1:26">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row>
    <row r="623" spans="1:26">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row>
    <row r="624" spans="1:26">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row>
    <row r="625" spans="1:26">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row>
    <row r="626" spans="1:26">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row>
    <row r="627" spans="1:26">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row>
    <row r="628" spans="1:26">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row>
    <row r="629" spans="1:26">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row>
    <row r="630" spans="1:26">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row>
    <row r="631" spans="1:26">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row>
    <row r="632" spans="1:26">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row>
    <row r="633" spans="1:26">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row>
    <row r="634" spans="1:26">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row>
    <row r="635" spans="1:26">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row>
    <row r="636" spans="1:26">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row>
    <row r="637" spans="1:26">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row>
    <row r="638" spans="1:26">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row>
    <row r="639" spans="1:26">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row>
    <row r="640" spans="1:26">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row>
    <row r="641" spans="1:26">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row>
    <row r="642" spans="1:26">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row>
    <row r="643" spans="1:26">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row>
    <row r="644" spans="1:26">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row>
    <row r="645" spans="1:26">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row>
    <row r="646" spans="1:26">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row>
    <row r="647" spans="1:26">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row>
    <row r="648" spans="1:26">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row>
    <row r="649" spans="1:26">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row>
    <row r="650" spans="1:26">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row>
    <row r="651" spans="1:26">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row>
    <row r="652" spans="1:26">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row>
    <row r="653" spans="1:26">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row>
    <row r="654" spans="1:26">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row>
    <row r="655" spans="1:26">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row>
    <row r="656" spans="1:26">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row>
    <row r="657" spans="1:26">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row>
    <row r="658" spans="1:26">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row>
    <row r="659" spans="1:26">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row>
    <row r="660" spans="1:26">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row>
    <row r="661" spans="1:26">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row>
    <row r="662" spans="1:26">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row>
    <row r="663" spans="1:26">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row>
    <row r="664" spans="1:26">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row>
    <row r="665" spans="1:26">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row>
    <row r="666" spans="1:26">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row>
    <row r="667" spans="1:26">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row>
    <row r="668" spans="1:26">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row>
    <row r="669" spans="1:26">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row>
    <row r="670" spans="1:26">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row>
    <row r="671" spans="1:26">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row>
    <row r="672" spans="1:26">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row>
    <row r="673" spans="1:26">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row>
    <row r="674" spans="1:26">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row>
    <row r="675" spans="1:26">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row>
    <row r="676" spans="1:26">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row>
    <row r="677" spans="1:26">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row>
    <row r="678" spans="1:26">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row>
    <row r="679" spans="1:26">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row>
    <row r="680" spans="1:26">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row>
    <row r="681" spans="1:26">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row>
    <row r="682" spans="1:26">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row>
    <row r="683" spans="1:26">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row>
    <row r="684" spans="1:26">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row>
    <row r="685" spans="1:26">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row>
    <row r="686" spans="1:26">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row>
    <row r="687" spans="1:26">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row>
    <row r="688" spans="1:26">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row>
    <row r="689" spans="1:26">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row>
    <row r="690" spans="1:26">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row>
    <row r="691" spans="1:26">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row>
    <row r="692" spans="1:26">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row>
    <row r="693" spans="1:26">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row>
    <row r="694" spans="1:26">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row>
    <row r="695" spans="1:26">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row>
    <row r="696" spans="1:26">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row>
    <row r="697" spans="1:26">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row>
    <row r="698" spans="1:26">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row>
    <row r="699" spans="1:26">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row>
    <row r="700" spans="1:26">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row>
    <row r="701" spans="1:26">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row>
    <row r="702" spans="1:26">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row>
    <row r="703" spans="1:26">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row>
    <row r="704" spans="1:26">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row>
    <row r="705" spans="1:26">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row>
    <row r="706" spans="1:26">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row>
    <row r="707" spans="1:26">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row>
    <row r="708" spans="1:26">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row>
    <row r="709" spans="1:26">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row>
    <row r="710" spans="1:26">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row>
    <row r="711" spans="1:26">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row>
    <row r="712" spans="1:26">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row>
    <row r="713" spans="1:26">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row>
    <row r="714" spans="1:26">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row>
    <row r="715" spans="1:26">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row>
    <row r="716" spans="1:26">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row>
    <row r="717" spans="1:26">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row>
    <row r="718" spans="1:26">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row>
    <row r="719" spans="1:26">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row>
    <row r="720" spans="1:26">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row>
    <row r="721" spans="1:26">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row>
    <row r="722" spans="1:26">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row>
    <row r="723" spans="1:26">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row>
    <row r="724" spans="1:26">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row>
    <row r="725" spans="1:26">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row>
    <row r="726" spans="1:26">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row>
    <row r="727" spans="1:26">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row>
    <row r="728" spans="1:26">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row>
    <row r="729" spans="1:26">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row>
    <row r="730" spans="1:26">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row>
    <row r="731" spans="1:26">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row>
    <row r="732" spans="1:26">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row>
    <row r="733" spans="1:26">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row>
    <row r="734" spans="1:26">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row>
    <row r="735" spans="1:26">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row>
    <row r="736" spans="1:26">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row>
    <row r="737" spans="1:26">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row>
    <row r="738" spans="1:26">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row>
    <row r="739" spans="1:26">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row>
    <row r="740" spans="1:26">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row>
    <row r="741" spans="1:26">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row>
    <row r="742" spans="1:26">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row>
    <row r="743" spans="1:26">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row>
    <row r="744" spans="1:26">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row>
    <row r="745" spans="1:26">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row>
    <row r="746" spans="1:26">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row>
    <row r="747" spans="1:26">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row>
    <row r="748" spans="1:26">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row>
    <row r="749" spans="1:26">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row>
    <row r="750" spans="1:26">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row>
    <row r="751" spans="1:26">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row>
    <row r="752" spans="1:26">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row>
    <row r="753" spans="1:26">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row>
    <row r="754" spans="1:26">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row>
    <row r="755" spans="1:26">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row>
    <row r="756" spans="1:26">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row>
    <row r="757" spans="1:26">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row>
    <row r="758" spans="1:26">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row>
    <row r="759" spans="1:26">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row>
    <row r="760" spans="1:26">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row>
    <row r="761" spans="1:26">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row>
    <row r="762" spans="1:26">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row>
    <row r="763" spans="1:26">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row>
    <row r="764" spans="1:26">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row>
    <row r="765" spans="1:26">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row>
    <row r="766" spans="1:26">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row>
    <row r="767" spans="1:26">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row>
    <row r="768" spans="1:26">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row>
    <row r="769" spans="1:26">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row>
    <row r="770" spans="1:26">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row>
    <row r="771" spans="1:26">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row>
    <row r="772" spans="1:26">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row>
    <row r="773" spans="1:26">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row>
    <row r="774" spans="1:26">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row>
    <row r="775" spans="1:26">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row>
    <row r="776" spans="1:26">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row>
    <row r="777" spans="1:26">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row>
    <row r="778" spans="1:26">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row>
    <row r="779" spans="1:26">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row>
    <row r="780" spans="1:26">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row>
    <row r="781" spans="1:26">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row>
    <row r="782" spans="1:26">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row>
    <row r="783" spans="1:26">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row>
    <row r="784" spans="1:26">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row>
    <row r="785" spans="1:26">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row>
    <row r="786" spans="1:26">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row>
    <row r="787" spans="1:26">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row>
    <row r="788" spans="1:26">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row>
    <row r="789" spans="1:26">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row>
    <row r="790" spans="1:26">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row>
    <row r="791" spans="1:26">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row>
    <row r="792" spans="1:26">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row>
    <row r="793" spans="1:26">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row>
    <row r="794" spans="1:26">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row>
    <row r="795" spans="1:26">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row>
    <row r="796" spans="1:26">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row>
    <row r="797" spans="1:26">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row>
    <row r="798" spans="1:26">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row>
    <row r="799" spans="1:26">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row>
    <row r="800" spans="1:26">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row>
    <row r="801" spans="1:26">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row>
    <row r="802" spans="1:26">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row>
    <row r="803" spans="1:26">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row>
    <row r="804" spans="1:26">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row>
    <row r="805" spans="1:26">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row>
    <row r="806" spans="1:26">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row>
    <row r="807" spans="1:26">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row>
    <row r="808" spans="1:26">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row>
    <row r="809" spans="1:26">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row>
    <row r="810" spans="1:26">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row>
    <row r="811" spans="1:26">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row>
    <row r="812" spans="1:26">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row>
    <row r="813" spans="1:26">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row>
    <row r="814" spans="1:26">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row>
    <row r="815" spans="1:26">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row>
    <row r="816" spans="1:26">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row>
    <row r="817" spans="1:26">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row>
    <row r="818" spans="1:26">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row>
    <row r="819" spans="1:26">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row>
    <row r="820" spans="1:26">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row>
    <row r="821" spans="1:26">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row>
    <row r="822" spans="1:26">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row>
    <row r="823" spans="1:26">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row>
    <row r="824" spans="1:26">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row>
    <row r="825" spans="1:26">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row>
    <row r="826" spans="1:26">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row>
    <row r="827" spans="1:26">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row>
    <row r="828" spans="1:26">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row>
    <row r="829" spans="1:26">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row>
    <row r="830" spans="1:26">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row>
    <row r="831" spans="1:26">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row>
    <row r="832" spans="1:26">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row>
    <row r="833" spans="1:26">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row>
    <row r="834" spans="1:26">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row>
    <row r="835" spans="1:26">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row>
    <row r="836" spans="1:26">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row>
    <row r="837" spans="1:26">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row>
    <row r="838" spans="1:26">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row>
    <row r="839" spans="1:26">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row>
    <row r="840" spans="1:26">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row>
    <row r="841" spans="1:26">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row>
    <row r="842" spans="1:26">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row>
    <row r="843" spans="1:26">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row>
    <row r="844" spans="1:26">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row>
    <row r="845" spans="1:26">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row>
    <row r="846" spans="1:26">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row>
    <row r="847" spans="1:26">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row>
    <row r="848" spans="1:26">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row>
    <row r="849" spans="1:26">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row>
    <row r="850" spans="1:26">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row>
    <row r="851" spans="1:26">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row>
    <row r="852" spans="1:26">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row>
    <row r="853" spans="1:26">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row>
    <row r="854" spans="1:26">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row>
    <row r="855" spans="1:26">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row>
    <row r="856" spans="1:26">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row>
    <row r="857" spans="1:26">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row>
    <row r="858" spans="1:26">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row>
    <row r="859" spans="1:26">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row>
    <row r="860" spans="1:26">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row>
    <row r="861" spans="1:26">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row>
    <row r="862" spans="1:26">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row>
    <row r="863" spans="1:26">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row>
    <row r="864" spans="1:26">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row>
    <row r="865" spans="1:26">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row>
    <row r="866" spans="1:26">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row>
    <row r="867" spans="1:26">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row>
    <row r="868" spans="1:26">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row>
    <row r="869" spans="1:26">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row>
    <row r="870" spans="1:26">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row>
    <row r="871" spans="1:26">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row>
    <row r="872" spans="1:26">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row>
    <row r="873" spans="1:26">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row>
    <row r="874" spans="1:26">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row>
    <row r="875" spans="1:26">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row>
    <row r="876" spans="1:26">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row>
    <row r="877" spans="1:26">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row>
    <row r="878" spans="1:26">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row>
    <row r="879" spans="1:26">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row>
    <row r="880" spans="1:26">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row>
    <row r="881" spans="1:26">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row>
    <row r="882" spans="1:26">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row>
    <row r="883" spans="1:26">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row>
    <row r="884" spans="1:26">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row>
    <row r="885" spans="1:26">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row>
    <row r="886" spans="1:26">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row>
    <row r="887" spans="1:26">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row>
    <row r="888" spans="1:26">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row>
    <row r="889" spans="1:26">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row>
    <row r="890" spans="1:26">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row>
    <row r="891" spans="1:26">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row>
    <row r="892" spans="1:26">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row>
    <row r="893" spans="1:26">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row>
    <row r="894" spans="1:26">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row>
    <row r="895" spans="1:26">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row>
    <row r="896" spans="1:26">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row>
    <row r="897" spans="1:26">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row>
    <row r="898" spans="1:26">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row>
    <row r="899" spans="1:26">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row>
    <row r="900" spans="1:26">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row>
    <row r="901" spans="1:26">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row>
    <row r="902" spans="1:26">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row>
    <row r="903" spans="1:26">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row>
    <row r="904" spans="1:26">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row>
    <row r="905" spans="1:26">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row>
    <row r="906" spans="1:26">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row>
    <row r="907" spans="1:26">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row>
    <row r="908" spans="1:26">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row>
    <row r="909" spans="1:26">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row>
    <row r="910" spans="1:26">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row>
    <row r="911" spans="1:26">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row>
    <row r="912" spans="1:26">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row>
    <row r="913" spans="1:26">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row>
    <row r="914" spans="1:26">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row>
    <row r="915" spans="1:26">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row>
    <row r="916" spans="1:26">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row>
    <row r="917" spans="1:26">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row>
    <row r="918" spans="1:26">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row>
    <row r="919" spans="1:26">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row>
    <row r="920" spans="1:26">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row>
    <row r="921" spans="1:26">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row>
    <row r="922" spans="1:26">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row>
    <row r="923" spans="1:26">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row>
    <row r="924" spans="1:26">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row>
    <row r="925" spans="1:26">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row>
    <row r="926" spans="1:26">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row>
    <row r="927" spans="1:26">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row>
    <row r="928" spans="1:26">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row>
    <row r="929" spans="1:26">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row>
    <row r="930" spans="1:26">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row>
    <row r="931" spans="1:26">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row>
    <row r="932" spans="1:26">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row>
    <row r="933" spans="1:26">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row>
    <row r="934" spans="1:26">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row>
    <row r="935" spans="1:26">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row>
    <row r="936" spans="1:26">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row>
    <row r="937" spans="1:26">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row>
    <row r="938" spans="1:26">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row>
    <row r="939" spans="1:26">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row>
    <row r="940" spans="1:26">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row>
    <row r="941" spans="1:26">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row>
    <row r="942" spans="1:26">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row>
    <row r="943" spans="1:26">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row>
    <row r="944" spans="1:26">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row>
    <row r="945" spans="1:26">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row>
    <row r="946" spans="1:26">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row>
    <row r="947" spans="1:26">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row>
    <row r="948" spans="1:26">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row>
    <row r="949" spans="1:26">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row>
    <row r="950" spans="1:26">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row>
    <row r="951" spans="1:26">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row>
    <row r="952" spans="1:26">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row>
    <row r="953" spans="1:26">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row>
    <row r="954" spans="1:26">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row>
    <row r="955" spans="1:26">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row>
    <row r="956" spans="1:26">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row>
    <row r="957" spans="1:26">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row>
    <row r="958" spans="1:26">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row>
    <row r="959" spans="1:26">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row>
    <row r="960" spans="1:26">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row>
    <row r="961" spans="1:26">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row>
    <row r="962" spans="1:26">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row>
    <row r="963" spans="1:26">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row>
    <row r="964" spans="1:26">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row>
    <row r="965" spans="1:26">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row>
    <row r="966" spans="1:26">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row>
    <row r="967" spans="1:26">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row>
    <row r="968" spans="1:26">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row>
    <row r="969" spans="1:26">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row>
    <row r="970" spans="1:26">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row>
    <row r="971" spans="1:26">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row>
    <row r="972" spans="1:26">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row>
    <row r="973" spans="1:26">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row>
    <row r="974" spans="1:26">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row>
    <row r="975" spans="1:26">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row>
    <row r="976" spans="1:26">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row>
    <row r="977" spans="1:26">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row>
    <row r="978" spans="1:26">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row>
    <row r="979" spans="1:26">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row>
    <row r="980" spans="1:26">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row>
    <row r="981" spans="1:26">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row>
    <row r="982" spans="1:26">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row>
    <row r="983" spans="1:26">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row>
    <row r="984" spans="1:26">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row>
    <row r="985" spans="1:26">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row>
    <row r="986" spans="1:26">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row>
    <row r="987" spans="1:26">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row>
    <row r="988" spans="1:26">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row>
    <row r="989" spans="1:26">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row>
    <row r="990" spans="1:26">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row>
    <row r="991" spans="1:26">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row>
    <row r="992" spans="1:26">
      <c r="A992" s="91"/>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row>
    <row r="993" spans="1:26">
      <c r="A993" s="91"/>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row>
    <row r="994" spans="1:26">
      <c r="A994" s="91"/>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row>
    <row r="995" spans="1:26">
      <c r="A995" s="91"/>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row>
    <row r="996" spans="1:26">
      <c r="A996" s="91"/>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row>
    <row r="997" spans="1:26">
      <c r="A997" s="91"/>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row>
    <row r="998" spans="1:26">
      <c r="A998" s="91"/>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row>
    <row r="999" spans="1:26">
      <c r="A999" s="91"/>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row>
    <row r="1000" spans="1:26">
      <c r="A1000" s="9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row>
  </sheetData>
  <mergeCells count="95">
    <mergeCell ref="R51:S51"/>
    <mergeCell ref="T51:U51"/>
    <mergeCell ref="V51:W51"/>
    <mergeCell ref="L52:M52"/>
    <mergeCell ref="N52:O52"/>
    <mergeCell ref="P52:Q52"/>
    <mergeCell ref="R52:S52"/>
    <mergeCell ref="T52:U52"/>
    <mergeCell ref="V52:W52"/>
    <mergeCell ref="B14:C14"/>
    <mergeCell ref="D14:I14"/>
    <mergeCell ref="J14:O14"/>
    <mergeCell ref="B15:C15"/>
    <mergeCell ref="N51:O51"/>
    <mergeCell ref="A18:P18"/>
    <mergeCell ref="A51:A53"/>
    <mergeCell ref="B51:K53"/>
    <mergeCell ref="L51:M51"/>
    <mergeCell ref="D15:I15"/>
    <mergeCell ref="J15:O15"/>
    <mergeCell ref="B16:C16"/>
    <mergeCell ref="D16:I16"/>
    <mergeCell ref="J16:O16"/>
    <mergeCell ref="B9:C9"/>
    <mergeCell ref="D9:I9"/>
    <mergeCell ref="J9:O9"/>
    <mergeCell ref="A11:O11"/>
    <mergeCell ref="B13:C13"/>
    <mergeCell ref="D13:I13"/>
    <mergeCell ref="J13:O13"/>
    <mergeCell ref="D7:I7"/>
    <mergeCell ref="J7:O7"/>
    <mergeCell ref="B8:C8"/>
    <mergeCell ref="D8:I8"/>
    <mergeCell ref="J8:O8"/>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A82:B82"/>
    <mergeCell ref="C82:D82"/>
    <mergeCell ref="A80:B80"/>
    <mergeCell ref="C80:D80"/>
    <mergeCell ref="A81:B81"/>
    <mergeCell ref="C81:D81"/>
    <mergeCell ref="A79:B79"/>
    <mergeCell ref="C79:D79"/>
    <mergeCell ref="E79:F79"/>
    <mergeCell ref="I79:J80"/>
    <mergeCell ref="K79:O80"/>
    <mergeCell ref="E80:F80"/>
    <mergeCell ref="A77:B77"/>
    <mergeCell ref="C77:D77"/>
    <mergeCell ref="E77:F77"/>
    <mergeCell ref="I77:J78"/>
    <mergeCell ref="K77:O78"/>
    <mergeCell ref="E78:F78"/>
    <mergeCell ref="A78:B78"/>
    <mergeCell ref="C78:D78"/>
    <mergeCell ref="B72:K72"/>
    <mergeCell ref="A73:K73"/>
    <mergeCell ref="A76:B76"/>
    <mergeCell ref="C76:D76"/>
    <mergeCell ref="E76:F76"/>
    <mergeCell ref="B67:K67"/>
    <mergeCell ref="B68:K68"/>
    <mergeCell ref="B69:K69"/>
    <mergeCell ref="B70:K70"/>
    <mergeCell ref="B71:K71"/>
    <mergeCell ref="B62:K62"/>
    <mergeCell ref="B63:K63"/>
    <mergeCell ref="B64:K64"/>
    <mergeCell ref="B65:K65"/>
    <mergeCell ref="B66:K66"/>
    <mergeCell ref="B61:K61"/>
    <mergeCell ref="P51:Q51"/>
    <mergeCell ref="B54:K54"/>
    <mergeCell ref="B55:K55"/>
    <mergeCell ref="B56:K56"/>
    <mergeCell ref="B57:K57"/>
    <mergeCell ref="B58:K58"/>
    <mergeCell ref="B59:K59"/>
    <mergeCell ref="B60:K60"/>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14.25" customHeight="1">
      <c r="A1" s="1"/>
      <c r="B1" s="347" t="s">
        <v>247</v>
      </c>
      <c r="C1" s="198"/>
      <c r="D1" s="198"/>
      <c r="E1" s="1"/>
      <c r="F1" s="1"/>
      <c r="G1" s="1"/>
      <c r="H1" s="1"/>
      <c r="I1" s="1"/>
      <c r="J1" s="1"/>
      <c r="K1" s="1"/>
      <c r="L1" s="1"/>
      <c r="M1" s="1"/>
      <c r="N1" s="1"/>
      <c r="O1" s="1"/>
      <c r="P1" s="1"/>
      <c r="Q1" s="1"/>
      <c r="R1" s="1"/>
      <c r="S1" s="1"/>
      <c r="T1" s="1"/>
      <c r="U1" s="1"/>
      <c r="V1" s="1"/>
      <c r="W1" s="1"/>
      <c r="X1" s="1"/>
    </row>
    <row r="2" spans="1:24" ht="14.25" customHeight="1">
      <c r="A2" s="1"/>
      <c r="B2" s="1"/>
      <c r="C2" s="1"/>
      <c r="D2" s="1"/>
      <c r="E2" s="1"/>
      <c r="F2" s="1"/>
      <c r="G2" s="1"/>
      <c r="H2" s="1"/>
      <c r="I2" s="1"/>
      <c r="J2" s="1"/>
      <c r="K2" s="1"/>
      <c r="L2" s="1"/>
      <c r="M2" s="1"/>
      <c r="N2" s="1"/>
      <c r="O2" s="1"/>
      <c r="P2" s="1"/>
      <c r="Q2" s="1"/>
      <c r="R2" s="1"/>
      <c r="S2" s="1"/>
      <c r="T2" s="1"/>
      <c r="U2" s="1"/>
      <c r="V2" s="1"/>
      <c r="W2" s="1"/>
      <c r="X2" s="1"/>
    </row>
    <row r="3" spans="1:24" ht="14.25" customHeight="1">
      <c r="A3" s="1"/>
      <c r="B3" s="140"/>
      <c r="C3" s="141" t="s">
        <v>248</v>
      </c>
      <c r="D3" s="141" t="s">
        <v>159</v>
      </c>
      <c r="E3" s="1"/>
      <c r="F3" s="1"/>
      <c r="G3" s="1"/>
      <c r="H3" s="1"/>
      <c r="I3" s="1"/>
      <c r="J3" s="1"/>
      <c r="K3" s="1"/>
      <c r="L3" s="1"/>
      <c r="M3" s="1"/>
      <c r="N3" s="1"/>
      <c r="O3" s="1"/>
      <c r="P3" s="1"/>
      <c r="Q3" s="1"/>
      <c r="R3" s="1"/>
      <c r="S3" s="1"/>
      <c r="T3" s="1"/>
      <c r="U3" s="1"/>
      <c r="V3" s="1"/>
      <c r="W3" s="1"/>
      <c r="X3" s="1"/>
    </row>
    <row r="4" spans="1:24" ht="51">
      <c r="A4" s="1"/>
      <c r="B4" s="142" t="s">
        <v>249</v>
      </c>
      <c r="C4" s="143" t="s">
        <v>250</v>
      </c>
      <c r="D4" s="144">
        <v>0.2</v>
      </c>
      <c r="E4" s="1"/>
      <c r="F4" s="1"/>
      <c r="G4" s="1"/>
      <c r="H4" s="1"/>
      <c r="I4" s="1"/>
      <c r="J4" s="1"/>
      <c r="K4" s="1"/>
      <c r="L4" s="1"/>
      <c r="M4" s="1"/>
      <c r="N4" s="1"/>
      <c r="O4" s="1"/>
      <c r="P4" s="1"/>
      <c r="Q4" s="1"/>
      <c r="R4" s="1"/>
      <c r="S4" s="1"/>
      <c r="T4" s="1"/>
      <c r="U4" s="1"/>
      <c r="V4" s="1"/>
      <c r="W4" s="1"/>
      <c r="X4" s="1"/>
    </row>
    <row r="5" spans="1:24" ht="51">
      <c r="A5" s="1"/>
      <c r="B5" s="145" t="s">
        <v>251</v>
      </c>
      <c r="C5" s="146" t="s">
        <v>252</v>
      </c>
      <c r="D5" s="147">
        <v>0.4</v>
      </c>
      <c r="E5" s="1"/>
      <c r="F5" s="1"/>
      <c r="G5" s="1"/>
      <c r="H5" s="1"/>
      <c r="I5" s="1"/>
      <c r="J5" s="1"/>
      <c r="K5" s="1"/>
      <c r="L5" s="1"/>
      <c r="M5" s="1"/>
      <c r="N5" s="1"/>
      <c r="O5" s="1"/>
      <c r="P5" s="1"/>
      <c r="Q5" s="1"/>
      <c r="R5" s="1"/>
      <c r="S5" s="1"/>
      <c r="T5" s="1"/>
      <c r="U5" s="1"/>
      <c r="V5" s="1"/>
      <c r="W5" s="1"/>
      <c r="X5" s="1"/>
    </row>
    <row r="6" spans="1:24" ht="51">
      <c r="A6" s="1"/>
      <c r="B6" s="148" t="s">
        <v>253</v>
      </c>
      <c r="C6" s="146" t="s">
        <v>254</v>
      </c>
      <c r="D6" s="147">
        <v>0.6</v>
      </c>
      <c r="E6" s="1"/>
      <c r="F6" s="1"/>
      <c r="G6" s="1"/>
      <c r="H6" s="1"/>
      <c r="I6" s="1"/>
      <c r="J6" s="1"/>
      <c r="K6" s="1"/>
      <c r="L6" s="1"/>
      <c r="M6" s="1"/>
      <c r="N6" s="1"/>
      <c r="O6" s="1"/>
      <c r="P6" s="1"/>
      <c r="Q6" s="1"/>
      <c r="R6" s="1"/>
      <c r="S6" s="1"/>
      <c r="T6" s="1"/>
      <c r="U6" s="1"/>
      <c r="V6" s="1"/>
      <c r="W6" s="1"/>
      <c r="X6" s="1"/>
    </row>
    <row r="7" spans="1:24" ht="76.5">
      <c r="A7" s="1"/>
      <c r="B7" s="149" t="s">
        <v>255</v>
      </c>
      <c r="C7" s="146" t="s">
        <v>256</v>
      </c>
      <c r="D7" s="147">
        <v>0.8</v>
      </c>
      <c r="E7" s="1"/>
      <c r="F7" s="1"/>
      <c r="G7" s="1"/>
      <c r="H7" s="1"/>
      <c r="I7" s="1"/>
      <c r="J7" s="1"/>
      <c r="K7" s="1"/>
      <c r="L7" s="1"/>
      <c r="M7" s="1"/>
      <c r="N7" s="1"/>
      <c r="O7" s="1"/>
      <c r="P7" s="1"/>
      <c r="Q7" s="1"/>
      <c r="R7" s="1"/>
      <c r="S7" s="1"/>
      <c r="T7" s="1"/>
      <c r="U7" s="1"/>
      <c r="V7" s="1"/>
      <c r="W7" s="1"/>
      <c r="X7" s="1"/>
    </row>
    <row r="8" spans="1:24" ht="51">
      <c r="A8" s="1"/>
      <c r="B8" s="150" t="s">
        <v>257</v>
      </c>
      <c r="C8" s="146" t="s">
        <v>258</v>
      </c>
      <c r="D8" s="147">
        <v>1</v>
      </c>
      <c r="E8" s="1"/>
      <c r="F8" s="1"/>
      <c r="G8" s="1"/>
      <c r="H8" s="1"/>
      <c r="I8" s="1"/>
      <c r="J8" s="1"/>
      <c r="K8" s="1"/>
      <c r="L8" s="1"/>
      <c r="M8" s="1"/>
      <c r="N8" s="1"/>
      <c r="O8" s="1"/>
      <c r="P8" s="1"/>
      <c r="Q8" s="1"/>
      <c r="R8" s="1"/>
      <c r="S8" s="1"/>
      <c r="T8" s="1"/>
      <c r="U8" s="1"/>
      <c r="V8" s="1"/>
      <c r="W8" s="1"/>
      <c r="X8" s="1"/>
    </row>
    <row r="9" spans="1:24" ht="14.25" customHeight="1">
      <c r="A9" s="1"/>
      <c r="B9" s="1"/>
      <c r="C9" s="1"/>
      <c r="D9" s="1"/>
      <c r="E9" s="1"/>
      <c r="F9" s="1"/>
      <c r="G9" s="1"/>
      <c r="H9" s="1"/>
      <c r="I9" s="1"/>
      <c r="J9" s="1"/>
      <c r="K9" s="1"/>
      <c r="L9" s="1"/>
      <c r="M9" s="1"/>
      <c r="N9" s="1"/>
      <c r="O9" s="1"/>
      <c r="P9" s="1"/>
      <c r="Q9" s="1"/>
      <c r="R9" s="1"/>
      <c r="S9" s="1"/>
      <c r="T9" s="1"/>
      <c r="U9" s="1"/>
      <c r="V9" s="1"/>
      <c r="W9" s="1"/>
      <c r="X9" s="1"/>
    </row>
    <row r="10" spans="1:24" ht="14.25" customHeight="1">
      <c r="A10" s="1"/>
      <c r="B10" s="151"/>
      <c r="C10" s="1"/>
      <c r="D10" s="1"/>
      <c r="E10" s="1"/>
      <c r="F10" s="1"/>
      <c r="G10" s="1"/>
      <c r="H10" s="1"/>
      <c r="I10" s="1"/>
      <c r="J10" s="1"/>
      <c r="K10" s="1"/>
      <c r="L10" s="1"/>
      <c r="M10" s="1"/>
      <c r="N10" s="1"/>
      <c r="O10" s="1"/>
      <c r="P10" s="1"/>
      <c r="Q10" s="1"/>
      <c r="R10" s="1"/>
      <c r="S10" s="1"/>
      <c r="T10" s="1"/>
      <c r="U10" s="1"/>
      <c r="V10" s="1"/>
      <c r="W10" s="1"/>
      <c r="X10" s="1"/>
    </row>
    <row r="11" spans="1:24" ht="14.25" customHeight="1">
      <c r="A11" s="1"/>
      <c r="C11" s="1"/>
      <c r="D11" s="1"/>
      <c r="E11" s="1"/>
      <c r="F11" s="1"/>
      <c r="G11" s="1"/>
      <c r="H11" s="1"/>
      <c r="I11" s="1"/>
      <c r="J11" s="1"/>
      <c r="K11" s="1"/>
      <c r="L11" s="1"/>
      <c r="M11" s="1"/>
      <c r="N11" s="1"/>
      <c r="O11" s="1"/>
      <c r="P11" s="1"/>
      <c r="Q11" s="1"/>
      <c r="R11" s="1"/>
      <c r="S11" s="1"/>
      <c r="T11" s="1"/>
      <c r="U11" s="1"/>
      <c r="V11" s="1"/>
      <c r="W11" s="1"/>
      <c r="X11" s="1"/>
    </row>
    <row r="12" spans="1:24" ht="14.25" customHeight="1">
      <c r="A12" s="152" t="s">
        <v>259</v>
      </c>
      <c r="B12" s="1"/>
      <c r="C12" s="1"/>
      <c r="D12" s="1"/>
      <c r="E12" s="1"/>
      <c r="F12" s="1"/>
      <c r="G12" s="1"/>
      <c r="H12" s="1"/>
      <c r="I12" s="1"/>
      <c r="J12" s="1"/>
      <c r="K12" s="1"/>
      <c r="L12" s="1"/>
      <c r="M12" s="1"/>
      <c r="N12" s="1"/>
      <c r="O12" s="1"/>
      <c r="P12" s="1"/>
      <c r="Q12" s="1"/>
      <c r="R12" s="1"/>
      <c r="S12" s="1"/>
      <c r="T12" s="1"/>
      <c r="U12" s="1"/>
      <c r="V12" s="1"/>
      <c r="W12" s="1"/>
      <c r="X12" s="1"/>
    </row>
    <row r="13" spans="1:24" ht="14.25" customHeight="1">
      <c r="A13" s="1"/>
      <c r="B13" s="1"/>
      <c r="C13" s="1"/>
      <c r="D13" s="1"/>
      <c r="E13" s="1"/>
      <c r="F13" s="1"/>
      <c r="G13" s="1"/>
      <c r="H13" s="1"/>
      <c r="I13" s="1"/>
      <c r="J13" s="1"/>
      <c r="K13" s="1"/>
      <c r="L13" s="1"/>
      <c r="M13" s="1"/>
      <c r="N13" s="1"/>
      <c r="O13" s="1"/>
      <c r="P13" s="1"/>
      <c r="Q13" s="1"/>
      <c r="R13" s="1"/>
      <c r="S13" s="1"/>
      <c r="T13" s="1"/>
      <c r="U13" s="1"/>
      <c r="V13" s="1"/>
      <c r="W13" s="1"/>
      <c r="X13" s="1"/>
    </row>
    <row r="14" spans="1:24" ht="14.25" customHeight="1">
      <c r="A14" s="1"/>
      <c r="B14" s="1"/>
      <c r="C14" s="1"/>
      <c r="D14" s="1"/>
      <c r="E14" s="1"/>
      <c r="F14" s="1"/>
      <c r="G14" s="1"/>
      <c r="H14" s="1"/>
      <c r="I14" s="1"/>
      <c r="J14" s="1"/>
      <c r="K14" s="1"/>
      <c r="L14" s="1"/>
      <c r="M14" s="1"/>
      <c r="N14" s="1"/>
      <c r="O14" s="1"/>
      <c r="P14" s="1"/>
      <c r="Q14" s="1"/>
      <c r="R14" s="1"/>
      <c r="S14" s="1"/>
      <c r="T14" s="1"/>
      <c r="U14" s="1"/>
      <c r="V14" s="1"/>
      <c r="W14" s="1"/>
      <c r="X14" s="1"/>
    </row>
    <row r="15" spans="1:24" ht="14.25" customHeight="1">
      <c r="A15" s="1"/>
      <c r="B15" s="1"/>
      <c r="C15" s="1"/>
      <c r="D15" s="1"/>
      <c r="E15" s="1"/>
      <c r="F15" s="1"/>
      <c r="G15" s="1"/>
      <c r="H15" s="1"/>
      <c r="I15" s="1"/>
      <c r="J15" s="1"/>
      <c r="K15" s="1"/>
      <c r="L15" s="1"/>
      <c r="M15" s="1"/>
      <c r="N15" s="1"/>
      <c r="O15" s="1"/>
      <c r="P15" s="1"/>
      <c r="Q15" s="1"/>
      <c r="R15" s="1"/>
      <c r="S15" s="1"/>
      <c r="T15" s="1"/>
      <c r="U15" s="1"/>
      <c r="V15" s="1"/>
      <c r="W15" s="1"/>
      <c r="X15" s="1"/>
    </row>
    <row r="16" spans="1:24" ht="14.2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4.2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4.2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4.2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4.2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4.2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4.2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4.2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4.2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4.2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4.2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4.2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4.2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4.2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4.2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4.2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4.2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4.25" customHeight="1">
      <c r="A33" s="1"/>
      <c r="E33" s="1"/>
      <c r="F33" s="1"/>
      <c r="G33" s="1"/>
      <c r="H33" s="1"/>
      <c r="I33" s="1"/>
      <c r="J33" s="1"/>
      <c r="K33" s="1"/>
      <c r="L33" s="1"/>
      <c r="M33" s="1"/>
      <c r="N33" s="1"/>
      <c r="O33" s="1"/>
      <c r="P33" s="1"/>
      <c r="Q33" s="1"/>
      <c r="R33" s="1"/>
      <c r="S33" s="1"/>
      <c r="T33" s="1"/>
      <c r="U33" s="1"/>
      <c r="V33" s="1"/>
      <c r="W33" s="1"/>
      <c r="X33" s="1"/>
    </row>
    <row r="34" spans="1:24" ht="14.25" customHeight="1">
      <c r="A34" s="1"/>
      <c r="E34" s="1"/>
      <c r="F34" s="1"/>
      <c r="G34" s="1"/>
      <c r="H34" s="1"/>
      <c r="I34" s="1"/>
      <c r="J34" s="1"/>
      <c r="K34" s="1"/>
      <c r="L34" s="1"/>
      <c r="M34" s="1"/>
      <c r="N34" s="1"/>
      <c r="O34" s="1"/>
      <c r="P34" s="1"/>
      <c r="Q34" s="1"/>
      <c r="R34" s="1"/>
      <c r="S34" s="1"/>
      <c r="T34" s="1"/>
      <c r="U34" s="1"/>
      <c r="V34" s="1"/>
      <c r="W34" s="1"/>
      <c r="X34" s="1"/>
    </row>
    <row r="35" spans="1:24" ht="14.25" customHeight="1">
      <c r="A35" s="1"/>
    </row>
    <row r="36" spans="1:24" ht="14.25" customHeight="1">
      <c r="A36" s="1"/>
    </row>
    <row r="37" spans="1:24" ht="14.25" customHeight="1">
      <c r="A37" s="1"/>
    </row>
    <row r="38" spans="1:24" ht="14.25" customHeight="1">
      <c r="A38" s="1"/>
    </row>
    <row r="39" spans="1:24" ht="14.25" customHeight="1">
      <c r="A39" s="1"/>
    </row>
    <row r="40" spans="1:24" ht="14.25" customHeight="1">
      <c r="A40" s="1"/>
    </row>
    <row r="41" spans="1:24" ht="14.25" customHeight="1">
      <c r="A41" s="1"/>
    </row>
    <row r="42" spans="1:24" ht="14.25" customHeight="1">
      <c r="A42" s="1"/>
    </row>
    <row r="43" spans="1:24" ht="14.25" customHeight="1">
      <c r="A43" s="1"/>
    </row>
    <row r="44" spans="1:24" ht="14.25" customHeight="1">
      <c r="A44" s="1"/>
    </row>
    <row r="45" spans="1:24" ht="14.25" customHeight="1">
      <c r="A45" s="1"/>
    </row>
    <row r="46" spans="1:24" ht="14.25" customHeight="1">
      <c r="A46" s="1"/>
    </row>
    <row r="47" spans="1:24" ht="14.25" customHeight="1">
      <c r="A47" s="1"/>
    </row>
    <row r="48" spans="1:24" ht="14.25" customHeight="1">
      <c r="A48" s="1"/>
    </row>
    <row r="49" spans="1:1" ht="14.25" customHeight="1">
      <c r="A49" s="1"/>
    </row>
    <row r="50" spans="1:1" ht="14.25" customHeight="1">
      <c r="A50" s="1"/>
    </row>
    <row r="51" spans="1:1" ht="14.25" customHeight="1">
      <c r="A51" s="1"/>
    </row>
    <row r="52" spans="1:1" ht="14.25" customHeight="1">
      <c r="A52" s="1"/>
    </row>
    <row r="53" spans="1:1" ht="14.25" customHeight="1">
      <c r="A53" s="1"/>
    </row>
    <row r="54" spans="1:1" ht="14.25" customHeight="1">
      <c r="A54" s="1"/>
    </row>
    <row r="55" spans="1:1" ht="14.25" customHeight="1">
      <c r="A55" s="1"/>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6923C"/>
  </sheetPr>
  <dimension ref="A1:U1000"/>
  <sheetViews>
    <sheetView workbookViewId="0"/>
  </sheetViews>
  <sheetFormatPr baseColWidth="10" defaultColWidth="12.625" defaultRowHeight="15" customHeight="1"/>
  <cols>
    <col min="1" max="1" width="9.375" customWidth="1"/>
    <col min="2" max="2" width="35.375" customWidth="1"/>
    <col min="3" max="3" width="65.5" customWidth="1"/>
    <col min="4" max="4" width="118.125" customWidth="1"/>
    <col min="5" max="5" width="126.625" customWidth="1"/>
    <col min="6" max="26" width="9.375" customWidth="1"/>
  </cols>
  <sheetData>
    <row r="1" spans="1:21" ht="14.25" customHeight="1">
      <c r="A1" s="1"/>
      <c r="B1" s="348" t="s">
        <v>260</v>
      </c>
      <c r="C1" s="198"/>
      <c r="D1" s="198"/>
      <c r="E1" s="1"/>
      <c r="F1" s="1"/>
      <c r="G1" s="1"/>
      <c r="H1" s="1"/>
      <c r="I1" s="1"/>
      <c r="J1" s="1"/>
      <c r="K1" s="1"/>
      <c r="L1" s="1"/>
      <c r="M1" s="1"/>
      <c r="N1" s="1"/>
      <c r="O1" s="1"/>
      <c r="P1" s="1"/>
      <c r="Q1" s="1"/>
      <c r="R1" s="1"/>
      <c r="S1" s="1"/>
      <c r="T1" s="1"/>
      <c r="U1" s="1"/>
    </row>
    <row r="2" spans="1:21" ht="14.25" customHeight="1">
      <c r="A2" s="1"/>
      <c r="B2" s="1"/>
      <c r="C2" s="1"/>
      <c r="D2" s="1"/>
      <c r="E2" s="1"/>
      <c r="F2" s="1"/>
      <c r="G2" s="1"/>
      <c r="H2" s="1"/>
      <c r="I2" s="1"/>
      <c r="J2" s="1"/>
      <c r="K2" s="1"/>
      <c r="L2" s="1"/>
      <c r="M2" s="1"/>
      <c r="N2" s="1"/>
      <c r="O2" s="1"/>
      <c r="P2" s="1"/>
      <c r="Q2" s="1"/>
      <c r="R2" s="1"/>
      <c r="S2" s="1"/>
      <c r="T2" s="1"/>
      <c r="U2" s="1"/>
    </row>
    <row r="3" spans="1:21" ht="30">
      <c r="A3" s="1"/>
      <c r="B3" s="153"/>
      <c r="C3" s="154" t="s">
        <v>261</v>
      </c>
      <c r="D3" s="154" t="s">
        <v>262</v>
      </c>
      <c r="E3" s="1"/>
      <c r="F3" s="1"/>
      <c r="G3" s="1"/>
      <c r="H3" s="1"/>
      <c r="I3" s="1"/>
      <c r="J3" s="1"/>
      <c r="K3" s="1"/>
      <c r="L3" s="1"/>
      <c r="M3" s="1"/>
      <c r="N3" s="1"/>
      <c r="O3" s="1"/>
      <c r="P3" s="1"/>
      <c r="Q3" s="1"/>
      <c r="R3" s="1"/>
      <c r="S3" s="1"/>
      <c r="T3" s="1"/>
      <c r="U3" s="1"/>
    </row>
    <row r="4" spans="1:21" ht="33.75">
      <c r="A4" s="155" t="s">
        <v>263</v>
      </c>
      <c r="B4" s="156" t="s">
        <v>264</v>
      </c>
      <c r="C4" s="157" t="s">
        <v>265</v>
      </c>
      <c r="D4" s="158" t="s">
        <v>266</v>
      </c>
      <c r="E4" s="1"/>
      <c r="F4" s="1"/>
      <c r="G4" s="1"/>
      <c r="H4" s="1"/>
      <c r="I4" s="1"/>
      <c r="J4" s="1"/>
      <c r="K4" s="1"/>
      <c r="L4" s="1"/>
      <c r="M4" s="1"/>
      <c r="N4" s="1"/>
      <c r="O4" s="1"/>
      <c r="P4" s="1"/>
      <c r="Q4" s="1"/>
      <c r="R4" s="1"/>
      <c r="S4" s="1"/>
      <c r="T4" s="1"/>
      <c r="U4" s="1"/>
    </row>
    <row r="5" spans="1:21" ht="67.5">
      <c r="A5" s="155" t="s">
        <v>267</v>
      </c>
      <c r="B5" s="159" t="s">
        <v>268</v>
      </c>
      <c r="C5" s="160" t="s">
        <v>269</v>
      </c>
      <c r="D5" s="161" t="s">
        <v>270</v>
      </c>
      <c r="E5" s="1"/>
      <c r="F5" s="1"/>
      <c r="G5" s="1"/>
      <c r="H5" s="1"/>
      <c r="I5" s="1"/>
      <c r="J5" s="1"/>
      <c r="K5" s="1"/>
      <c r="L5" s="1"/>
      <c r="M5" s="1"/>
      <c r="N5" s="1"/>
      <c r="O5" s="1"/>
      <c r="P5" s="1"/>
      <c r="Q5" s="1"/>
      <c r="R5" s="1"/>
      <c r="S5" s="1"/>
      <c r="T5" s="1"/>
      <c r="U5" s="1"/>
    </row>
    <row r="6" spans="1:21" ht="67.5">
      <c r="A6" s="155" t="s">
        <v>165</v>
      </c>
      <c r="B6" s="162" t="s">
        <v>271</v>
      </c>
      <c r="C6" s="160" t="s">
        <v>272</v>
      </c>
      <c r="D6" s="161" t="s">
        <v>273</v>
      </c>
      <c r="E6" s="1"/>
      <c r="F6" s="1"/>
      <c r="G6" s="1"/>
      <c r="H6" s="1"/>
      <c r="I6" s="1"/>
      <c r="J6" s="1"/>
      <c r="K6" s="1"/>
      <c r="L6" s="1"/>
      <c r="M6" s="1"/>
      <c r="N6" s="1"/>
      <c r="O6" s="1"/>
      <c r="P6" s="1"/>
      <c r="Q6" s="1"/>
      <c r="R6" s="1"/>
      <c r="S6" s="1"/>
      <c r="T6" s="1"/>
      <c r="U6" s="1"/>
    </row>
    <row r="7" spans="1:21" ht="101.25">
      <c r="A7" s="155" t="s">
        <v>274</v>
      </c>
      <c r="B7" s="163" t="s">
        <v>275</v>
      </c>
      <c r="C7" s="160" t="s">
        <v>276</v>
      </c>
      <c r="D7" s="161" t="s">
        <v>277</v>
      </c>
      <c r="E7" s="1"/>
      <c r="F7" s="1"/>
      <c r="G7" s="1"/>
      <c r="H7" s="1"/>
      <c r="I7" s="1"/>
      <c r="J7" s="1"/>
      <c r="K7" s="1"/>
      <c r="L7" s="1"/>
      <c r="M7" s="1"/>
      <c r="N7" s="1"/>
      <c r="O7" s="1"/>
      <c r="P7" s="1"/>
      <c r="Q7" s="1"/>
      <c r="R7" s="1"/>
      <c r="S7" s="1"/>
      <c r="T7" s="1"/>
      <c r="U7" s="1"/>
    </row>
    <row r="8" spans="1:21" ht="67.5">
      <c r="A8" s="155" t="s">
        <v>278</v>
      </c>
      <c r="B8" s="164" t="s">
        <v>279</v>
      </c>
      <c r="C8" s="160" t="s">
        <v>280</v>
      </c>
      <c r="D8" s="161" t="s">
        <v>281</v>
      </c>
      <c r="E8" s="1"/>
      <c r="F8" s="1"/>
      <c r="G8" s="1"/>
      <c r="H8" s="1"/>
      <c r="I8" s="1"/>
      <c r="J8" s="1"/>
      <c r="K8" s="1"/>
      <c r="L8" s="1"/>
      <c r="M8" s="1"/>
      <c r="N8" s="1"/>
      <c r="O8" s="1"/>
      <c r="P8" s="1"/>
      <c r="Q8" s="1"/>
      <c r="R8" s="1"/>
      <c r="S8" s="1"/>
      <c r="T8" s="1"/>
      <c r="U8" s="1"/>
    </row>
    <row r="9" spans="1:21" ht="14.25" customHeight="1">
      <c r="A9" s="155"/>
      <c r="B9" s="155"/>
      <c r="C9" s="165"/>
      <c r="D9" s="165"/>
      <c r="E9" s="1"/>
      <c r="F9" s="1"/>
      <c r="G9" s="1"/>
      <c r="H9" s="1"/>
      <c r="I9" s="1"/>
      <c r="J9" s="1"/>
      <c r="K9" s="1"/>
      <c r="L9" s="1"/>
      <c r="M9" s="1"/>
      <c r="N9" s="1"/>
      <c r="O9" s="1"/>
      <c r="P9" s="1"/>
      <c r="Q9" s="1"/>
      <c r="R9" s="1"/>
      <c r="S9" s="1"/>
      <c r="T9" s="1"/>
      <c r="U9" s="1"/>
    </row>
    <row r="10" spans="1:21" ht="14.25" customHeight="1">
      <c r="A10" s="155"/>
      <c r="B10" s="166"/>
      <c r="C10" s="166"/>
      <c r="D10" s="166"/>
      <c r="E10" s="1"/>
      <c r="F10" s="1"/>
      <c r="G10" s="1"/>
      <c r="H10" s="1"/>
      <c r="I10" s="1"/>
      <c r="J10" s="1"/>
      <c r="K10" s="1"/>
      <c r="L10" s="1"/>
      <c r="M10" s="1"/>
      <c r="N10" s="1"/>
      <c r="O10" s="1"/>
      <c r="P10" s="1"/>
      <c r="Q10" s="1"/>
      <c r="R10" s="1"/>
      <c r="S10" s="1"/>
      <c r="T10" s="1"/>
      <c r="U10" s="1"/>
    </row>
    <row r="11" spans="1:21" ht="14.25" customHeight="1">
      <c r="A11" s="155"/>
      <c r="B11" s="155" t="s">
        <v>282</v>
      </c>
      <c r="C11" s="155" t="s">
        <v>283</v>
      </c>
      <c r="D11" s="155" t="s">
        <v>284</v>
      </c>
      <c r="E11" s="1"/>
      <c r="F11" s="1"/>
      <c r="G11" s="1"/>
      <c r="H11" s="1"/>
      <c r="I11" s="1"/>
      <c r="J11" s="1"/>
      <c r="K11" s="1"/>
      <c r="L11" s="1"/>
      <c r="M11" s="1"/>
      <c r="N11" s="1"/>
      <c r="O11" s="1"/>
      <c r="P11" s="1"/>
      <c r="Q11" s="1"/>
      <c r="R11" s="1"/>
      <c r="S11" s="1"/>
      <c r="T11" s="1"/>
      <c r="U11" s="1"/>
    </row>
    <row r="12" spans="1:21" ht="14.25" customHeight="1">
      <c r="A12" s="155"/>
      <c r="B12" s="155" t="s">
        <v>285</v>
      </c>
      <c r="C12" s="155" t="s">
        <v>286</v>
      </c>
      <c r="D12" s="155" t="s">
        <v>287</v>
      </c>
      <c r="E12" s="1"/>
      <c r="F12" s="1"/>
      <c r="G12" s="1"/>
      <c r="H12" s="1"/>
      <c r="I12" s="1"/>
      <c r="J12" s="1"/>
      <c r="K12" s="1"/>
      <c r="L12" s="1"/>
      <c r="M12" s="1"/>
      <c r="N12" s="1"/>
      <c r="O12" s="1"/>
      <c r="P12" s="1"/>
      <c r="Q12" s="1"/>
      <c r="R12" s="1"/>
      <c r="S12" s="1"/>
      <c r="T12" s="1"/>
      <c r="U12" s="1"/>
    </row>
    <row r="13" spans="1:21" ht="14.25" customHeight="1">
      <c r="A13" s="155"/>
      <c r="B13" s="155"/>
      <c r="C13" s="155" t="s">
        <v>288</v>
      </c>
      <c r="D13" s="155" t="s">
        <v>289</v>
      </c>
      <c r="E13" s="1"/>
      <c r="F13" s="1"/>
      <c r="G13" s="1"/>
      <c r="H13" s="1"/>
      <c r="I13" s="1"/>
      <c r="J13" s="1"/>
      <c r="K13" s="1"/>
      <c r="L13" s="1"/>
      <c r="M13" s="1"/>
      <c r="N13" s="1"/>
      <c r="O13" s="1"/>
      <c r="P13" s="1"/>
      <c r="Q13" s="1"/>
      <c r="R13" s="1"/>
      <c r="S13" s="1"/>
      <c r="T13" s="1"/>
      <c r="U13" s="1"/>
    </row>
    <row r="14" spans="1:21" ht="14.25" customHeight="1">
      <c r="A14" s="155"/>
      <c r="B14" s="155"/>
      <c r="C14" s="155" t="s">
        <v>290</v>
      </c>
      <c r="D14" s="155" t="s">
        <v>146</v>
      </c>
      <c r="E14" s="1"/>
      <c r="F14" s="1"/>
      <c r="G14" s="1"/>
      <c r="H14" s="1"/>
      <c r="I14" s="1"/>
      <c r="J14" s="1"/>
      <c r="K14" s="1"/>
      <c r="L14" s="1"/>
      <c r="M14" s="1"/>
      <c r="N14" s="1"/>
      <c r="O14" s="1"/>
      <c r="P14" s="1"/>
      <c r="Q14" s="1"/>
      <c r="R14" s="1"/>
      <c r="S14" s="1"/>
      <c r="T14" s="1"/>
      <c r="U14" s="1"/>
    </row>
    <row r="15" spans="1:21" ht="14.25" customHeight="1">
      <c r="A15" s="155"/>
      <c r="B15" s="155"/>
      <c r="C15" s="155" t="s">
        <v>291</v>
      </c>
      <c r="D15" s="155" t="s">
        <v>292</v>
      </c>
      <c r="E15" s="1"/>
      <c r="F15" s="1"/>
      <c r="G15" s="1"/>
      <c r="H15" s="1"/>
      <c r="I15" s="1"/>
      <c r="J15" s="1"/>
      <c r="K15" s="1"/>
      <c r="L15" s="1"/>
      <c r="M15" s="1"/>
      <c r="N15" s="1"/>
      <c r="O15" s="1"/>
      <c r="P15" s="1"/>
      <c r="Q15" s="1"/>
      <c r="R15" s="1"/>
      <c r="S15" s="1"/>
      <c r="T15" s="1"/>
      <c r="U15" s="1"/>
    </row>
    <row r="16" spans="1:21" ht="14.25" customHeight="1">
      <c r="A16" s="155"/>
      <c r="B16" s="155"/>
      <c r="C16" s="155"/>
      <c r="D16" s="155"/>
      <c r="E16" s="1"/>
      <c r="F16" s="1"/>
      <c r="G16" s="1"/>
      <c r="H16" s="1"/>
      <c r="I16" s="1"/>
      <c r="J16" s="1"/>
      <c r="K16" s="1"/>
      <c r="L16" s="1"/>
      <c r="M16" s="1"/>
      <c r="N16" s="1"/>
      <c r="O16" s="1"/>
    </row>
    <row r="17" spans="1:15" ht="14.25" customHeight="1">
      <c r="A17" s="155"/>
      <c r="B17" s="155"/>
      <c r="C17" s="155"/>
      <c r="D17" s="155"/>
      <c r="E17" s="1"/>
      <c r="F17" s="1"/>
      <c r="G17" s="1"/>
      <c r="H17" s="1"/>
      <c r="I17" s="1"/>
      <c r="J17" s="1"/>
      <c r="K17" s="1"/>
      <c r="L17" s="1"/>
      <c r="M17" s="1"/>
      <c r="N17" s="1"/>
      <c r="O17" s="1"/>
    </row>
    <row r="18" spans="1:15" ht="14.25" customHeight="1">
      <c r="A18" s="155"/>
      <c r="B18" s="1"/>
      <c r="C18" s="1"/>
      <c r="D18" s="1"/>
      <c r="E18" s="1"/>
      <c r="F18" s="1"/>
      <c r="G18" s="1"/>
      <c r="H18" s="1"/>
      <c r="I18" s="1"/>
      <c r="J18" s="1"/>
      <c r="K18" s="1"/>
      <c r="L18" s="1"/>
      <c r="M18" s="1"/>
      <c r="N18" s="1"/>
      <c r="O18" s="1"/>
    </row>
    <row r="19" spans="1:15" ht="14.25" customHeight="1">
      <c r="A19" s="155"/>
      <c r="B19" s="1"/>
      <c r="C19" s="1"/>
      <c r="D19" s="1"/>
      <c r="E19" s="1"/>
      <c r="F19" s="1"/>
      <c r="G19" s="1"/>
      <c r="H19" s="1"/>
      <c r="I19" s="1"/>
      <c r="J19" s="1"/>
      <c r="K19" s="1"/>
      <c r="L19" s="1"/>
      <c r="M19" s="1"/>
      <c r="N19" s="1"/>
      <c r="O19" s="1"/>
    </row>
    <row r="20" spans="1:15" ht="14.25" customHeight="1">
      <c r="A20" s="155"/>
      <c r="B20" s="1"/>
      <c r="C20" s="1"/>
      <c r="D20" s="1"/>
      <c r="E20" s="1"/>
      <c r="F20" s="1"/>
      <c r="G20" s="1"/>
      <c r="H20" s="1"/>
      <c r="I20" s="1"/>
      <c r="J20" s="1"/>
      <c r="K20" s="1"/>
      <c r="L20" s="1"/>
      <c r="M20" s="1"/>
      <c r="N20" s="1"/>
      <c r="O20" s="1"/>
    </row>
    <row r="21" spans="1:15" ht="14.25" customHeight="1">
      <c r="A21" s="155"/>
      <c r="B21" s="1"/>
      <c r="C21" s="1"/>
      <c r="D21" s="1"/>
      <c r="E21" s="1"/>
      <c r="F21" s="1"/>
      <c r="G21" s="1"/>
      <c r="H21" s="1"/>
      <c r="I21" s="1"/>
      <c r="J21" s="1"/>
      <c r="K21" s="1"/>
      <c r="L21" s="1"/>
      <c r="M21" s="1"/>
      <c r="N21" s="1"/>
      <c r="O21" s="1"/>
    </row>
    <row r="22" spans="1:15" ht="14.25" customHeight="1">
      <c r="A22" s="155"/>
      <c r="B22" s="155"/>
      <c r="C22" s="165"/>
      <c r="D22" s="165"/>
      <c r="E22" s="1"/>
      <c r="F22" s="1"/>
      <c r="G22" s="1"/>
      <c r="H22" s="1"/>
      <c r="I22" s="1"/>
      <c r="J22" s="1"/>
      <c r="K22" s="1"/>
      <c r="L22" s="1"/>
      <c r="M22" s="1"/>
      <c r="N22" s="1"/>
      <c r="O22" s="1"/>
    </row>
    <row r="23" spans="1:15" ht="14.25" customHeight="1">
      <c r="A23" s="155"/>
      <c r="B23" s="155"/>
      <c r="C23" s="165"/>
      <c r="D23" s="165"/>
      <c r="E23" s="1"/>
      <c r="F23" s="1"/>
      <c r="G23" s="1"/>
      <c r="H23" s="1"/>
      <c r="I23" s="1"/>
      <c r="J23" s="1"/>
      <c r="K23" s="1"/>
      <c r="L23" s="1"/>
      <c r="M23" s="1"/>
      <c r="N23" s="1"/>
      <c r="O23" s="1"/>
    </row>
    <row r="24" spans="1:15" ht="14.25" customHeight="1">
      <c r="A24" s="155"/>
      <c r="B24" s="155"/>
      <c r="C24" s="165"/>
      <c r="D24" s="165"/>
      <c r="E24" s="1"/>
      <c r="F24" s="1"/>
      <c r="G24" s="1"/>
      <c r="H24" s="1"/>
      <c r="I24" s="1"/>
      <c r="J24" s="1"/>
      <c r="K24" s="1"/>
      <c r="L24" s="1"/>
      <c r="M24" s="1"/>
      <c r="N24" s="1"/>
      <c r="O24" s="1"/>
    </row>
    <row r="25" spans="1:15" ht="14.25" customHeight="1">
      <c r="A25" s="155"/>
      <c r="B25" s="155"/>
      <c r="C25" s="165"/>
      <c r="D25" s="165"/>
      <c r="E25" s="1"/>
      <c r="F25" s="1"/>
      <c r="G25" s="1"/>
      <c r="H25" s="1"/>
      <c r="I25" s="1"/>
      <c r="J25" s="1"/>
      <c r="K25" s="1"/>
      <c r="L25" s="1"/>
      <c r="M25" s="1"/>
      <c r="N25" s="1"/>
      <c r="O25" s="1"/>
    </row>
    <row r="26" spans="1:15" ht="14.25" customHeight="1">
      <c r="A26" s="155"/>
      <c r="B26" s="155"/>
      <c r="C26" s="165"/>
      <c r="D26" s="165"/>
      <c r="E26" s="1"/>
      <c r="F26" s="1"/>
      <c r="G26" s="1"/>
      <c r="H26" s="1"/>
      <c r="I26" s="1"/>
      <c r="J26" s="1"/>
      <c r="K26" s="1"/>
      <c r="L26" s="1"/>
      <c r="M26" s="1"/>
      <c r="N26" s="1"/>
      <c r="O26" s="1"/>
    </row>
    <row r="27" spans="1:15" ht="14.25" customHeight="1">
      <c r="A27" s="155"/>
      <c r="B27" s="155"/>
      <c r="C27" s="165"/>
      <c r="D27" s="165"/>
      <c r="E27" s="1"/>
      <c r="F27" s="1"/>
      <c r="G27" s="1"/>
      <c r="H27" s="1"/>
      <c r="I27" s="1"/>
      <c r="J27" s="1"/>
      <c r="K27" s="1"/>
      <c r="L27" s="1"/>
      <c r="M27" s="1"/>
      <c r="N27" s="1"/>
      <c r="O27" s="1"/>
    </row>
    <row r="28" spans="1:15" ht="14.25" customHeight="1">
      <c r="A28" s="155"/>
      <c r="B28" s="155"/>
      <c r="C28" s="165"/>
      <c r="D28" s="165"/>
      <c r="E28" s="1"/>
      <c r="F28" s="1"/>
      <c r="G28" s="1"/>
      <c r="H28" s="1"/>
      <c r="I28" s="1"/>
      <c r="J28" s="1"/>
      <c r="K28" s="1"/>
      <c r="L28" s="1"/>
      <c r="M28" s="1"/>
      <c r="N28" s="1"/>
      <c r="O28" s="1"/>
    </row>
    <row r="29" spans="1:15" ht="14.25" customHeight="1">
      <c r="A29" s="155"/>
      <c r="B29" s="155"/>
      <c r="C29" s="165"/>
      <c r="D29" s="165"/>
      <c r="E29" s="1"/>
      <c r="F29" s="1"/>
      <c r="G29" s="1"/>
      <c r="H29" s="1"/>
      <c r="I29" s="1"/>
      <c r="J29" s="1"/>
      <c r="K29" s="1"/>
      <c r="L29" s="1"/>
      <c r="M29" s="1"/>
      <c r="N29" s="1"/>
      <c r="O29" s="1"/>
    </row>
    <row r="30" spans="1:15" ht="14.25" customHeight="1">
      <c r="A30" s="155"/>
      <c r="B30" s="155"/>
      <c r="C30" s="165"/>
      <c r="D30" s="165"/>
      <c r="E30" s="1"/>
      <c r="F30" s="1"/>
      <c r="G30" s="1"/>
      <c r="H30" s="1"/>
      <c r="I30" s="1"/>
      <c r="J30" s="1"/>
      <c r="K30" s="1"/>
      <c r="L30" s="1"/>
      <c r="M30" s="1"/>
      <c r="N30" s="1"/>
      <c r="O30" s="1"/>
    </row>
    <row r="31" spans="1:15" ht="14.25" customHeight="1">
      <c r="A31" s="155"/>
      <c r="B31" s="155"/>
      <c r="C31" s="165"/>
      <c r="D31" s="165"/>
      <c r="E31" s="1"/>
      <c r="F31" s="1"/>
      <c r="G31" s="1"/>
      <c r="H31" s="1"/>
      <c r="I31" s="1"/>
      <c r="J31" s="1"/>
      <c r="K31" s="1"/>
      <c r="L31" s="1"/>
      <c r="M31" s="1"/>
      <c r="N31" s="1"/>
      <c r="O31" s="1"/>
    </row>
    <row r="32" spans="1:15" ht="14.25" customHeight="1">
      <c r="A32" s="155"/>
      <c r="B32" s="155"/>
      <c r="C32" s="165"/>
      <c r="D32" s="165"/>
      <c r="E32" s="1"/>
      <c r="F32" s="1"/>
      <c r="G32" s="1"/>
      <c r="H32" s="1"/>
      <c r="I32" s="1"/>
      <c r="J32" s="1"/>
      <c r="K32" s="1"/>
      <c r="L32" s="1"/>
      <c r="M32" s="1"/>
      <c r="N32" s="1"/>
      <c r="O32" s="1"/>
    </row>
    <row r="33" spans="1:15" ht="14.25" customHeight="1">
      <c r="A33" s="155"/>
      <c r="B33" s="155"/>
      <c r="C33" s="165"/>
      <c r="D33" s="165"/>
      <c r="E33" s="1"/>
      <c r="F33" s="1"/>
      <c r="G33" s="1"/>
      <c r="H33" s="1"/>
      <c r="I33" s="1"/>
      <c r="J33" s="1"/>
      <c r="K33" s="1"/>
      <c r="L33" s="1"/>
      <c r="M33" s="1"/>
      <c r="N33" s="1"/>
      <c r="O33" s="1"/>
    </row>
    <row r="34" spans="1:15" ht="14.25" customHeight="1">
      <c r="A34" s="155"/>
      <c r="B34" s="155"/>
      <c r="C34" s="165"/>
      <c r="D34" s="165"/>
      <c r="E34" s="1"/>
      <c r="F34" s="1"/>
      <c r="G34" s="1"/>
      <c r="H34" s="1"/>
      <c r="I34" s="1"/>
      <c r="J34" s="1"/>
      <c r="K34" s="1"/>
      <c r="L34" s="1"/>
      <c r="M34" s="1"/>
      <c r="N34" s="1"/>
      <c r="O34" s="1"/>
    </row>
    <row r="35" spans="1:15" ht="14.25" customHeight="1">
      <c r="A35" s="155"/>
      <c r="B35" s="155"/>
      <c r="C35" s="165"/>
      <c r="D35" s="165"/>
      <c r="E35" s="1"/>
      <c r="F35" s="1"/>
      <c r="G35" s="1"/>
      <c r="H35" s="1"/>
      <c r="I35" s="1"/>
      <c r="J35" s="1"/>
      <c r="K35" s="1"/>
      <c r="L35" s="1"/>
      <c r="M35" s="1"/>
      <c r="N35" s="1"/>
      <c r="O35" s="1"/>
    </row>
    <row r="36" spans="1:15" ht="14.25" customHeight="1">
      <c r="A36" s="155"/>
      <c r="B36" s="155"/>
      <c r="C36" s="165"/>
      <c r="D36" s="165"/>
      <c r="E36" s="1"/>
      <c r="F36" s="1"/>
      <c r="G36" s="1"/>
      <c r="H36" s="1"/>
      <c r="I36" s="1"/>
      <c r="J36" s="1"/>
      <c r="K36" s="1"/>
      <c r="L36" s="1"/>
      <c r="M36" s="1"/>
      <c r="N36" s="1"/>
      <c r="O36" s="1"/>
    </row>
    <row r="37" spans="1:15" ht="14.25" customHeight="1">
      <c r="A37" s="155"/>
      <c r="B37" s="155"/>
      <c r="C37" s="165"/>
      <c r="D37" s="165"/>
      <c r="E37" s="1"/>
      <c r="F37" s="1"/>
      <c r="G37" s="1"/>
      <c r="H37" s="1"/>
      <c r="I37" s="1"/>
      <c r="J37" s="1"/>
      <c r="K37" s="1"/>
      <c r="L37" s="1"/>
      <c r="M37" s="1"/>
      <c r="N37" s="1"/>
      <c r="O37" s="1"/>
    </row>
    <row r="38" spans="1:15" ht="14.25" customHeight="1">
      <c r="A38" s="155"/>
      <c r="B38" s="155"/>
      <c r="C38" s="165"/>
      <c r="D38" s="165"/>
      <c r="E38" s="1"/>
      <c r="F38" s="1"/>
      <c r="G38" s="1"/>
      <c r="H38" s="1"/>
      <c r="I38" s="1"/>
      <c r="J38" s="1"/>
      <c r="K38" s="1"/>
      <c r="L38" s="1"/>
      <c r="M38" s="1"/>
      <c r="N38" s="1"/>
      <c r="O38" s="1"/>
    </row>
    <row r="39" spans="1:15" ht="14.25" customHeight="1">
      <c r="A39" s="155"/>
      <c r="B39" s="155"/>
      <c r="C39" s="165"/>
      <c r="D39" s="165"/>
      <c r="E39" s="1"/>
      <c r="F39" s="1"/>
      <c r="G39" s="1"/>
      <c r="H39" s="1"/>
      <c r="I39" s="1"/>
      <c r="J39" s="1"/>
      <c r="K39" s="1"/>
      <c r="L39" s="1"/>
      <c r="M39" s="1"/>
      <c r="N39" s="1"/>
      <c r="O39" s="1"/>
    </row>
    <row r="40" spans="1:15" ht="14.25" customHeight="1">
      <c r="A40" s="155"/>
      <c r="B40" s="155"/>
      <c r="C40" s="165"/>
      <c r="D40" s="165"/>
      <c r="E40" s="1"/>
      <c r="F40" s="1"/>
      <c r="G40" s="1"/>
      <c r="H40" s="1"/>
      <c r="I40" s="1"/>
      <c r="J40" s="1"/>
      <c r="K40" s="1"/>
      <c r="L40" s="1"/>
      <c r="M40" s="1"/>
      <c r="N40" s="1"/>
      <c r="O40" s="1"/>
    </row>
    <row r="41" spans="1:15" ht="14.25" customHeight="1">
      <c r="A41" s="155"/>
      <c r="B41" s="155"/>
      <c r="C41" s="165"/>
      <c r="D41" s="165"/>
      <c r="E41" s="1"/>
      <c r="F41" s="1"/>
      <c r="G41" s="1"/>
      <c r="H41" s="1"/>
      <c r="I41" s="1"/>
      <c r="J41" s="1"/>
      <c r="K41" s="1"/>
      <c r="L41" s="1"/>
      <c r="M41" s="1"/>
      <c r="N41" s="1"/>
      <c r="O41" s="1"/>
    </row>
    <row r="42" spans="1:15" ht="14.25" customHeight="1">
      <c r="A42" s="155"/>
      <c r="B42" s="155"/>
      <c r="C42" s="165"/>
      <c r="D42" s="165"/>
      <c r="E42" s="1"/>
      <c r="F42" s="1"/>
      <c r="G42" s="1"/>
      <c r="H42" s="1"/>
      <c r="I42" s="1"/>
      <c r="J42" s="1"/>
      <c r="K42" s="1"/>
      <c r="L42" s="1"/>
      <c r="M42" s="1"/>
      <c r="N42" s="1"/>
      <c r="O42" s="1"/>
    </row>
    <row r="43" spans="1:15" ht="14.25" customHeight="1">
      <c r="A43" s="155"/>
      <c r="B43" s="155"/>
      <c r="C43" s="165"/>
      <c r="D43" s="165"/>
      <c r="E43" s="1"/>
      <c r="F43" s="1"/>
      <c r="G43" s="1"/>
      <c r="H43" s="1"/>
      <c r="I43" s="1"/>
      <c r="J43" s="1"/>
      <c r="K43" s="1"/>
      <c r="L43" s="1"/>
      <c r="M43" s="1"/>
      <c r="N43" s="1"/>
      <c r="O43" s="1"/>
    </row>
    <row r="44" spans="1:15" ht="14.25" customHeight="1">
      <c r="A44" s="155"/>
      <c r="B44" s="155"/>
      <c r="C44" s="165"/>
      <c r="D44" s="165"/>
      <c r="E44" s="1"/>
      <c r="F44" s="1"/>
      <c r="G44" s="1"/>
      <c r="H44" s="1"/>
      <c r="I44" s="1"/>
      <c r="J44" s="1"/>
      <c r="K44" s="1"/>
      <c r="L44" s="1"/>
      <c r="M44" s="1"/>
      <c r="N44" s="1"/>
      <c r="O44" s="1"/>
    </row>
    <row r="45" spans="1:15" ht="14.25" customHeight="1">
      <c r="A45" s="155"/>
      <c r="B45" s="155"/>
      <c r="C45" s="165"/>
      <c r="D45" s="165"/>
      <c r="E45" s="1"/>
      <c r="F45" s="1"/>
      <c r="G45" s="1"/>
      <c r="H45" s="1"/>
      <c r="I45" s="1"/>
      <c r="J45" s="1"/>
      <c r="K45" s="1"/>
      <c r="L45" s="1"/>
      <c r="M45" s="1"/>
      <c r="N45" s="1"/>
      <c r="O45" s="1"/>
    </row>
    <row r="46" spans="1:15" ht="14.25" customHeight="1">
      <c r="A46" s="155"/>
      <c r="B46" s="155"/>
      <c r="C46" s="165"/>
      <c r="D46" s="165"/>
      <c r="E46" s="1"/>
      <c r="F46" s="1"/>
      <c r="G46" s="1"/>
      <c r="H46" s="1"/>
      <c r="I46" s="1"/>
      <c r="J46" s="1"/>
      <c r="K46" s="1"/>
      <c r="L46" s="1"/>
      <c r="M46" s="1"/>
      <c r="N46" s="1"/>
      <c r="O46" s="1"/>
    </row>
    <row r="47" spans="1:15" ht="14.25" customHeight="1">
      <c r="A47" s="155"/>
      <c r="B47" s="155"/>
      <c r="C47" s="165"/>
      <c r="D47" s="165"/>
      <c r="E47" s="1"/>
      <c r="F47" s="1"/>
      <c r="G47" s="1"/>
      <c r="H47" s="1"/>
      <c r="I47" s="1"/>
      <c r="J47" s="1"/>
      <c r="K47" s="1"/>
      <c r="L47" s="1"/>
      <c r="M47" s="1"/>
      <c r="N47" s="1"/>
      <c r="O47" s="1"/>
    </row>
    <row r="48" spans="1:15" ht="14.25" customHeight="1">
      <c r="A48" s="155"/>
      <c r="B48" s="155"/>
      <c r="C48" s="165"/>
      <c r="D48" s="165"/>
      <c r="E48" s="1"/>
      <c r="F48" s="1"/>
      <c r="G48" s="1"/>
      <c r="H48" s="1"/>
      <c r="I48" s="1"/>
      <c r="J48" s="1"/>
      <c r="K48" s="1"/>
      <c r="L48" s="1"/>
      <c r="M48" s="1"/>
      <c r="N48" s="1"/>
      <c r="O48" s="1"/>
    </row>
    <row r="49" spans="1:15" ht="14.25" customHeight="1">
      <c r="A49" s="155"/>
      <c r="B49" s="155"/>
      <c r="C49" s="165"/>
      <c r="D49" s="165"/>
      <c r="E49" s="1"/>
      <c r="F49" s="1"/>
      <c r="G49" s="1"/>
      <c r="H49" s="1"/>
      <c r="I49" s="1"/>
      <c r="J49" s="1"/>
      <c r="K49" s="1"/>
      <c r="L49" s="1"/>
      <c r="M49" s="1"/>
      <c r="N49" s="1"/>
      <c r="O49" s="1"/>
    </row>
    <row r="50" spans="1:15" ht="14.25" customHeight="1">
      <c r="A50" s="155"/>
      <c r="B50" s="155"/>
      <c r="C50" s="165"/>
      <c r="D50" s="165"/>
      <c r="E50" s="1"/>
      <c r="F50" s="1"/>
      <c r="G50" s="1"/>
      <c r="H50" s="1"/>
      <c r="I50" s="1"/>
      <c r="J50" s="1"/>
      <c r="K50" s="1"/>
      <c r="L50" s="1"/>
      <c r="M50" s="1"/>
      <c r="N50" s="1"/>
      <c r="O50" s="1"/>
    </row>
    <row r="51" spans="1:15" ht="14.25" customHeight="1">
      <c r="A51" s="155"/>
      <c r="B51" s="155"/>
      <c r="C51" s="165"/>
      <c r="D51" s="165"/>
      <c r="E51" s="1"/>
      <c r="F51" s="1"/>
      <c r="G51" s="1"/>
      <c r="H51" s="1"/>
      <c r="I51" s="1"/>
      <c r="J51" s="1"/>
      <c r="K51" s="1"/>
      <c r="L51" s="1"/>
      <c r="M51" s="1"/>
      <c r="N51" s="1"/>
      <c r="O51" s="1"/>
    </row>
    <row r="52" spans="1:15" ht="14.25" customHeight="1">
      <c r="A52" s="155"/>
      <c r="B52" s="167"/>
      <c r="C52" s="168"/>
      <c r="D52" s="168"/>
    </row>
    <row r="53" spans="1:15" ht="14.25" customHeight="1">
      <c r="A53" s="155"/>
      <c r="B53" s="167"/>
      <c r="C53" s="168"/>
      <c r="D53" s="168"/>
    </row>
    <row r="54" spans="1:15" ht="14.25" customHeight="1">
      <c r="A54" s="155"/>
      <c r="B54" s="167"/>
      <c r="C54" s="168"/>
      <c r="D54" s="168"/>
    </row>
    <row r="55" spans="1:15" ht="14.25" customHeight="1">
      <c r="A55" s="155"/>
      <c r="B55" s="167"/>
      <c r="C55" s="168"/>
      <c r="D55" s="168"/>
    </row>
    <row r="56" spans="1:15" ht="14.25" customHeight="1">
      <c r="A56" s="155"/>
      <c r="B56" s="167"/>
      <c r="C56" s="168"/>
      <c r="D56" s="168"/>
    </row>
    <row r="57" spans="1:15" ht="14.25" customHeight="1">
      <c r="A57" s="155"/>
      <c r="B57" s="167"/>
      <c r="C57" s="168"/>
      <c r="D57" s="168"/>
    </row>
    <row r="58" spans="1:15" ht="14.25" customHeight="1">
      <c r="A58" s="155"/>
      <c r="B58" s="167"/>
      <c r="C58" s="168"/>
      <c r="D58" s="168"/>
    </row>
    <row r="59" spans="1:15" ht="14.25" customHeight="1">
      <c r="A59" s="155"/>
      <c r="B59" s="167"/>
      <c r="C59" s="168"/>
      <c r="D59" s="168"/>
    </row>
    <row r="60" spans="1:15" ht="14.25" customHeight="1">
      <c r="A60" s="155"/>
      <c r="B60" s="167"/>
      <c r="C60" s="168"/>
      <c r="D60" s="168"/>
    </row>
    <row r="61" spans="1:15" ht="14.25" customHeight="1">
      <c r="A61" s="155"/>
      <c r="B61" s="167"/>
      <c r="C61" s="168"/>
      <c r="D61" s="168"/>
    </row>
    <row r="62" spans="1:15" ht="14.25" customHeight="1">
      <c r="A62" s="155"/>
      <c r="B62" s="167"/>
      <c r="C62" s="168"/>
      <c r="D62" s="168"/>
    </row>
    <row r="63" spans="1:15" ht="14.25" customHeight="1">
      <c r="A63" s="155"/>
      <c r="B63" s="167"/>
      <c r="C63" s="168"/>
      <c r="D63" s="168"/>
    </row>
    <row r="64" spans="1:15" ht="14.25" customHeight="1">
      <c r="A64" s="155"/>
      <c r="B64" s="167"/>
      <c r="C64" s="168"/>
      <c r="D64" s="168"/>
    </row>
    <row r="65" spans="1:4" ht="14.25" customHeight="1">
      <c r="A65" s="155"/>
      <c r="B65" s="167"/>
      <c r="C65" s="168"/>
      <c r="D65" s="168"/>
    </row>
    <row r="66" spans="1:4" ht="14.25" customHeight="1">
      <c r="A66" s="155"/>
      <c r="B66" s="167"/>
      <c r="C66" s="168"/>
      <c r="D66" s="168"/>
    </row>
    <row r="67" spans="1:4" ht="14.25" customHeight="1">
      <c r="A67" s="155"/>
      <c r="B67" s="167"/>
      <c r="C67" s="168"/>
      <c r="D67" s="168"/>
    </row>
    <row r="68" spans="1:4" ht="14.25" customHeight="1">
      <c r="A68" s="155"/>
      <c r="B68" s="167"/>
      <c r="C68" s="168"/>
      <c r="D68" s="168"/>
    </row>
    <row r="69" spans="1:4" ht="14.25" customHeight="1">
      <c r="A69" s="155"/>
      <c r="B69" s="167"/>
      <c r="C69" s="168"/>
      <c r="D69" s="168"/>
    </row>
    <row r="70" spans="1:4" ht="14.25" customHeight="1">
      <c r="A70" s="155"/>
      <c r="B70" s="167"/>
      <c r="C70" s="168"/>
      <c r="D70" s="168"/>
    </row>
    <row r="71" spans="1:4" ht="14.25" customHeight="1">
      <c r="A71" s="155"/>
      <c r="B71" s="167"/>
      <c r="C71" s="168"/>
      <c r="D71" s="168"/>
    </row>
    <row r="72" spans="1:4" ht="14.25" customHeight="1">
      <c r="A72" s="155"/>
      <c r="B72" s="167"/>
      <c r="C72" s="168"/>
      <c r="D72" s="168"/>
    </row>
    <row r="73" spans="1:4" ht="14.25" customHeight="1">
      <c r="A73" s="155"/>
      <c r="B73" s="167"/>
      <c r="C73" s="168"/>
      <c r="D73" s="168"/>
    </row>
    <row r="74" spans="1:4" ht="14.25" customHeight="1">
      <c r="A74" s="155"/>
      <c r="B74" s="167"/>
      <c r="C74" s="168"/>
      <c r="D74" s="168"/>
    </row>
    <row r="75" spans="1:4" ht="14.25" customHeight="1">
      <c r="A75" s="155"/>
      <c r="B75" s="167"/>
      <c r="C75" s="168"/>
      <c r="D75" s="168"/>
    </row>
    <row r="76" spans="1:4" ht="14.25" customHeight="1">
      <c r="A76" s="155"/>
      <c r="B76" s="167"/>
      <c r="C76" s="168"/>
      <c r="D76" s="168"/>
    </row>
    <row r="77" spans="1:4" ht="14.25" customHeight="1">
      <c r="A77" s="155"/>
      <c r="B77" s="167"/>
      <c r="C77" s="168"/>
      <c r="D77" s="168"/>
    </row>
    <row r="78" spans="1:4" ht="14.25" customHeight="1">
      <c r="A78" s="155"/>
      <c r="B78" s="167"/>
      <c r="C78" s="168"/>
      <c r="D78" s="168"/>
    </row>
    <row r="79" spans="1:4" ht="14.25" customHeight="1">
      <c r="A79" s="155"/>
      <c r="B79" s="167"/>
      <c r="C79" s="168"/>
      <c r="D79" s="168"/>
    </row>
    <row r="80" spans="1:4" ht="14.25" customHeight="1">
      <c r="A80" s="155"/>
      <c r="B80" s="167"/>
      <c r="C80" s="168"/>
      <c r="D80" s="168"/>
    </row>
    <row r="81" spans="1:4" ht="14.25" customHeight="1">
      <c r="A81" s="155"/>
      <c r="B81" s="167"/>
      <c r="C81" s="168"/>
      <c r="D81" s="168"/>
    </row>
    <row r="82" spans="1:4" ht="14.25" customHeight="1">
      <c r="A82" s="155"/>
      <c r="B82" s="167"/>
      <c r="C82" s="168"/>
      <c r="D82" s="168"/>
    </row>
    <row r="83" spans="1:4" ht="14.25" customHeight="1">
      <c r="A83" s="155"/>
      <c r="B83" s="167"/>
      <c r="C83" s="168"/>
      <c r="D83" s="168"/>
    </row>
    <row r="84" spans="1:4" ht="14.25" customHeight="1">
      <c r="A84" s="155"/>
      <c r="B84" s="167"/>
      <c r="C84" s="168"/>
      <c r="D84" s="168"/>
    </row>
    <row r="85" spans="1:4" ht="14.25" customHeight="1">
      <c r="A85" s="155"/>
      <c r="B85" s="167"/>
      <c r="C85" s="168"/>
      <c r="D85" s="168"/>
    </row>
    <row r="86" spans="1:4" ht="14.25" customHeight="1">
      <c r="A86" s="155"/>
      <c r="B86" s="167"/>
      <c r="C86" s="168"/>
      <c r="D86" s="168"/>
    </row>
    <row r="87" spans="1:4" ht="14.25" customHeight="1">
      <c r="A87" s="155"/>
      <c r="B87" s="167"/>
      <c r="C87" s="168"/>
      <c r="D87" s="168"/>
    </row>
    <row r="88" spans="1:4" ht="14.25" customHeight="1">
      <c r="A88" s="155"/>
      <c r="B88" s="167"/>
      <c r="C88" s="168"/>
      <c r="D88" s="168"/>
    </row>
    <row r="89" spans="1:4" ht="14.25" customHeight="1">
      <c r="A89" s="155"/>
      <c r="B89" s="167"/>
      <c r="C89" s="168"/>
      <c r="D89" s="168"/>
    </row>
    <row r="90" spans="1:4" ht="14.25" customHeight="1">
      <c r="A90" s="155"/>
      <c r="B90" s="167"/>
      <c r="C90" s="168"/>
      <c r="D90" s="168"/>
    </row>
    <row r="91" spans="1:4" ht="14.25" customHeight="1">
      <c r="A91" s="155"/>
      <c r="B91" s="167"/>
      <c r="C91" s="168"/>
      <c r="D91" s="168"/>
    </row>
    <row r="92" spans="1:4" ht="14.25" customHeight="1">
      <c r="A92" s="155"/>
      <c r="B92" s="167"/>
      <c r="C92" s="168"/>
      <c r="D92" s="168"/>
    </row>
    <row r="93" spans="1:4" ht="14.25" customHeight="1">
      <c r="A93" s="155"/>
      <c r="B93" s="167"/>
      <c r="C93" s="168"/>
      <c r="D93" s="168"/>
    </row>
    <row r="94" spans="1:4" ht="14.25" customHeight="1">
      <c r="A94" s="155"/>
      <c r="B94" s="167"/>
      <c r="C94" s="168"/>
      <c r="D94" s="168"/>
    </row>
    <row r="95" spans="1:4" ht="14.25" customHeight="1">
      <c r="A95" s="155"/>
      <c r="B95" s="167"/>
      <c r="C95" s="168"/>
      <c r="D95" s="168"/>
    </row>
    <row r="96" spans="1:4" ht="14.25" customHeight="1">
      <c r="A96" s="155"/>
      <c r="B96" s="167"/>
      <c r="C96" s="168"/>
      <c r="D96" s="168"/>
    </row>
    <row r="97" spans="1:4" ht="14.25" customHeight="1">
      <c r="A97" s="155"/>
      <c r="B97" s="167"/>
      <c r="C97" s="168"/>
      <c r="D97" s="168"/>
    </row>
    <row r="98" spans="1:4" ht="14.25" customHeight="1">
      <c r="A98" s="155"/>
      <c r="B98" s="167"/>
      <c r="C98" s="168"/>
      <c r="D98" s="168"/>
    </row>
    <row r="99" spans="1:4" ht="14.25" customHeight="1">
      <c r="A99" s="155"/>
      <c r="B99" s="167"/>
      <c r="C99" s="168"/>
      <c r="D99" s="168"/>
    </row>
    <row r="100" spans="1:4" ht="14.25" customHeight="1">
      <c r="A100" s="155"/>
      <c r="B100" s="167"/>
      <c r="C100" s="168"/>
      <c r="D100" s="168"/>
    </row>
    <row r="101" spans="1:4" ht="14.25" customHeight="1">
      <c r="A101" s="155"/>
      <c r="B101" s="167"/>
      <c r="C101" s="168"/>
      <c r="D101" s="168"/>
    </row>
    <row r="102" spans="1:4" ht="14.25" customHeight="1">
      <c r="A102" s="155"/>
      <c r="B102" s="167"/>
      <c r="C102" s="168"/>
      <c r="D102" s="168"/>
    </row>
    <row r="103" spans="1:4" ht="14.25" customHeight="1">
      <c r="A103" s="155"/>
      <c r="B103" s="167"/>
      <c r="C103" s="168"/>
      <c r="D103" s="168"/>
    </row>
    <row r="104" spans="1:4" ht="14.25" customHeight="1">
      <c r="A104" s="155"/>
      <c r="B104" s="167"/>
      <c r="C104" s="168"/>
      <c r="D104" s="168"/>
    </row>
    <row r="105" spans="1:4" ht="14.25" customHeight="1">
      <c r="A105" s="155"/>
      <c r="B105" s="167"/>
      <c r="C105" s="168"/>
      <c r="D105" s="168"/>
    </row>
    <row r="106" spans="1:4" ht="14.25" customHeight="1">
      <c r="A106" s="155"/>
      <c r="B106" s="167"/>
      <c r="C106" s="168"/>
      <c r="D106" s="168"/>
    </row>
    <row r="107" spans="1:4" ht="14.25" customHeight="1">
      <c r="A107" s="155"/>
      <c r="B107" s="167"/>
      <c r="C107" s="168"/>
      <c r="D107" s="168"/>
    </row>
    <row r="108" spans="1:4" ht="14.25" customHeight="1">
      <c r="A108" s="155"/>
      <c r="B108" s="167"/>
      <c r="C108" s="168"/>
      <c r="D108" s="168"/>
    </row>
    <row r="109" spans="1:4" ht="14.25" customHeight="1">
      <c r="A109" s="155"/>
      <c r="B109" s="167"/>
      <c r="C109" s="168"/>
      <c r="D109" s="168"/>
    </row>
    <row r="110" spans="1:4" ht="14.25" customHeight="1">
      <c r="A110" s="155"/>
      <c r="B110" s="167"/>
      <c r="C110" s="168"/>
      <c r="D110" s="168"/>
    </row>
    <row r="111" spans="1:4" ht="14.25" customHeight="1">
      <c r="A111" s="155"/>
      <c r="B111" s="167"/>
      <c r="C111" s="168"/>
      <c r="D111" s="168"/>
    </row>
    <row r="112" spans="1:4" ht="14.25" customHeight="1">
      <c r="A112" s="155"/>
      <c r="B112" s="167"/>
      <c r="C112" s="168"/>
      <c r="D112" s="168"/>
    </row>
    <row r="113" spans="1:4" ht="14.25" customHeight="1">
      <c r="A113" s="155"/>
      <c r="B113" s="167"/>
      <c r="C113" s="168"/>
      <c r="D113" s="168"/>
    </row>
    <row r="114" spans="1:4" ht="14.25" customHeight="1">
      <c r="A114" s="155"/>
      <c r="B114" s="167"/>
      <c r="C114" s="168"/>
      <c r="D114" s="168"/>
    </row>
    <row r="115" spans="1:4" ht="14.25" customHeight="1">
      <c r="A115" s="155"/>
      <c r="B115" s="167"/>
      <c r="C115" s="168"/>
      <c r="D115" s="168"/>
    </row>
    <row r="116" spans="1:4" ht="14.25" customHeight="1">
      <c r="A116" s="155"/>
      <c r="B116" s="167"/>
      <c r="C116" s="168"/>
      <c r="D116" s="168"/>
    </row>
    <row r="117" spans="1:4" ht="14.25" customHeight="1">
      <c r="A117" s="155"/>
      <c r="B117" s="167"/>
      <c r="C117" s="168"/>
      <c r="D117" s="168"/>
    </row>
    <row r="118" spans="1:4" ht="14.25" customHeight="1">
      <c r="A118" s="155"/>
      <c r="B118" s="167"/>
      <c r="C118" s="168"/>
      <c r="D118" s="168"/>
    </row>
    <row r="119" spans="1:4" ht="14.25" customHeight="1">
      <c r="A119" s="155"/>
      <c r="B119" s="167"/>
      <c r="C119" s="168"/>
      <c r="D119" s="168"/>
    </row>
    <row r="120" spans="1:4" ht="14.25" customHeight="1">
      <c r="A120" s="155"/>
      <c r="B120" s="167"/>
      <c r="C120" s="168"/>
      <c r="D120" s="168"/>
    </row>
    <row r="121" spans="1:4" ht="14.25" customHeight="1">
      <c r="A121" s="155"/>
      <c r="B121" s="167"/>
      <c r="C121" s="168"/>
      <c r="D121" s="168"/>
    </row>
    <row r="122" spans="1:4" ht="14.25" customHeight="1">
      <c r="A122" s="155"/>
      <c r="B122" s="167"/>
      <c r="C122" s="168"/>
      <c r="D122" s="168"/>
    </row>
    <row r="123" spans="1:4" ht="14.25" customHeight="1">
      <c r="A123" s="155"/>
      <c r="B123" s="167"/>
      <c r="C123" s="168"/>
      <c r="D123" s="168"/>
    </row>
    <row r="124" spans="1:4" ht="14.25" customHeight="1">
      <c r="A124" s="155"/>
      <c r="B124" s="167"/>
      <c r="C124" s="168"/>
      <c r="D124" s="168"/>
    </row>
    <row r="125" spans="1:4" ht="14.25" customHeight="1">
      <c r="A125" s="155"/>
      <c r="B125" s="167"/>
      <c r="C125" s="168"/>
      <c r="D125" s="168"/>
    </row>
    <row r="126" spans="1:4" ht="14.25" customHeight="1">
      <c r="A126" s="155"/>
      <c r="B126" s="167"/>
      <c r="C126" s="168"/>
      <c r="D126" s="168"/>
    </row>
    <row r="127" spans="1:4" ht="14.25" customHeight="1">
      <c r="A127" s="155"/>
      <c r="B127" s="167"/>
      <c r="C127" s="168"/>
      <c r="D127" s="168"/>
    </row>
    <row r="128" spans="1:4" ht="14.25" customHeight="1">
      <c r="A128" s="155"/>
      <c r="B128" s="167"/>
      <c r="C128" s="168"/>
      <c r="D128" s="168"/>
    </row>
    <row r="129" spans="1:4" ht="14.25" customHeight="1">
      <c r="A129" s="155"/>
      <c r="B129" s="167"/>
      <c r="C129" s="168"/>
      <c r="D129" s="168"/>
    </row>
    <row r="130" spans="1:4" ht="14.25" customHeight="1">
      <c r="A130" s="155"/>
      <c r="B130" s="167"/>
      <c r="C130" s="168"/>
      <c r="D130" s="168"/>
    </row>
    <row r="131" spans="1:4" ht="14.25" customHeight="1">
      <c r="A131" s="155"/>
      <c r="B131" s="167"/>
      <c r="C131" s="168"/>
      <c r="D131" s="168"/>
    </row>
    <row r="132" spans="1:4" ht="14.25" customHeight="1">
      <c r="A132" s="155"/>
      <c r="B132" s="167"/>
      <c r="C132" s="168"/>
      <c r="D132" s="168"/>
    </row>
    <row r="133" spans="1:4" ht="14.25" customHeight="1">
      <c r="A133" s="155"/>
      <c r="B133" s="167"/>
      <c r="C133" s="168"/>
      <c r="D133" s="168"/>
    </row>
    <row r="134" spans="1:4" ht="14.25" customHeight="1">
      <c r="A134" s="155"/>
      <c r="B134" s="167"/>
      <c r="C134" s="168"/>
      <c r="D134" s="168"/>
    </row>
    <row r="135" spans="1:4" ht="14.25" customHeight="1">
      <c r="A135" s="155"/>
      <c r="B135" s="167"/>
      <c r="C135" s="168"/>
      <c r="D135" s="168"/>
    </row>
    <row r="136" spans="1:4" ht="14.25" customHeight="1">
      <c r="A136" s="155"/>
      <c r="B136" s="167"/>
      <c r="C136" s="168"/>
      <c r="D136" s="168"/>
    </row>
    <row r="137" spans="1:4" ht="14.25" customHeight="1">
      <c r="A137" s="155"/>
      <c r="B137" s="167"/>
      <c r="C137" s="168"/>
      <c r="D137" s="168"/>
    </row>
    <row r="138" spans="1:4" ht="14.25" customHeight="1">
      <c r="A138" s="155"/>
      <c r="B138" s="167"/>
      <c r="C138" s="168"/>
      <c r="D138" s="168"/>
    </row>
    <row r="139" spans="1:4" ht="14.25" customHeight="1">
      <c r="A139" s="155"/>
      <c r="B139" s="167"/>
      <c r="C139" s="168"/>
      <c r="D139" s="168"/>
    </row>
    <row r="140" spans="1:4" ht="14.25" customHeight="1">
      <c r="A140" s="155"/>
      <c r="B140" s="167"/>
      <c r="C140" s="168"/>
      <c r="D140" s="168"/>
    </row>
    <row r="141" spans="1:4" ht="14.25" customHeight="1">
      <c r="A141" s="155"/>
      <c r="B141" s="167"/>
      <c r="C141" s="168"/>
      <c r="D141" s="168"/>
    </row>
    <row r="142" spans="1:4" ht="14.25" customHeight="1">
      <c r="A142" s="155"/>
      <c r="B142" s="167"/>
      <c r="C142" s="168"/>
      <c r="D142" s="168"/>
    </row>
    <row r="143" spans="1:4" ht="14.25" customHeight="1">
      <c r="A143" s="155"/>
      <c r="B143" s="167"/>
      <c r="C143" s="168"/>
      <c r="D143" s="168"/>
    </row>
    <row r="144" spans="1:4" ht="14.25" customHeight="1">
      <c r="A144" s="155"/>
      <c r="B144" s="167"/>
      <c r="C144" s="168"/>
      <c r="D144" s="168"/>
    </row>
    <row r="145" spans="1:4" ht="14.25" customHeight="1">
      <c r="A145" s="155"/>
      <c r="B145" s="167"/>
      <c r="C145" s="168"/>
      <c r="D145" s="168"/>
    </row>
    <row r="146" spans="1:4" ht="14.25" customHeight="1">
      <c r="A146" s="155"/>
      <c r="B146" s="167"/>
      <c r="C146" s="168"/>
      <c r="D146" s="168"/>
    </row>
    <row r="147" spans="1:4" ht="14.25" customHeight="1">
      <c r="A147" s="155"/>
      <c r="B147" s="167"/>
      <c r="C147" s="168"/>
      <c r="D147" s="168"/>
    </row>
    <row r="148" spans="1:4" ht="14.25" customHeight="1">
      <c r="A148" s="155"/>
      <c r="B148" s="167"/>
      <c r="C148" s="168"/>
      <c r="D148" s="168"/>
    </row>
    <row r="149" spans="1:4" ht="14.25" customHeight="1">
      <c r="A149" s="155"/>
      <c r="B149" s="167"/>
      <c r="C149" s="168"/>
      <c r="D149" s="168"/>
    </row>
    <row r="150" spans="1:4" ht="14.25" customHeight="1">
      <c r="A150" s="155"/>
      <c r="B150" s="167"/>
      <c r="C150" s="168"/>
      <c r="D150" s="168"/>
    </row>
    <row r="151" spans="1:4" ht="14.25" customHeight="1">
      <c r="A151" s="155"/>
      <c r="B151" s="167"/>
      <c r="C151" s="168"/>
      <c r="D151" s="168"/>
    </row>
    <row r="152" spans="1:4" ht="14.25" customHeight="1">
      <c r="A152" s="155"/>
      <c r="B152" s="167"/>
      <c r="C152" s="168"/>
      <c r="D152" s="168"/>
    </row>
    <row r="153" spans="1:4" ht="14.25" customHeight="1">
      <c r="A153" s="155"/>
      <c r="B153" s="167"/>
      <c r="C153" s="168"/>
      <c r="D153" s="168"/>
    </row>
    <row r="154" spans="1:4" ht="14.25" customHeight="1">
      <c r="A154" s="155"/>
      <c r="B154" s="167"/>
      <c r="C154" s="168"/>
      <c r="D154" s="168"/>
    </row>
    <row r="155" spans="1:4" ht="14.25" customHeight="1">
      <c r="A155" s="155"/>
      <c r="B155" s="167"/>
      <c r="C155" s="168"/>
      <c r="D155" s="168"/>
    </row>
    <row r="156" spans="1:4" ht="14.25" customHeight="1">
      <c r="A156" s="155"/>
      <c r="B156" s="167"/>
      <c r="C156" s="168"/>
      <c r="D156" s="168"/>
    </row>
    <row r="157" spans="1:4" ht="14.25" customHeight="1">
      <c r="A157" s="155"/>
      <c r="B157" s="167"/>
      <c r="C157" s="168"/>
      <c r="D157" s="168"/>
    </row>
    <row r="158" spans="1:4" ht="14.25" customHeight="1">
      <c r="A158" s="155"/>
      <c r="B158" s="167"/>
      <c r="C158" s="168"/>
      <c r="D158" s="168"/>
    </row>
    <row r="159" spans="1:4" ht="14.25" customHeight="1">
      <c r="A159" s="155"/>
      <c r="B159" s="167"/>
      <c r="C159" s="168"/>
      <c r="D159" s="168"/>
    </row>
    <row r="160" spans="1:4" ht="14.25" customHeight="1">
      <c r="A160" s="155"/>
      <c r="B160" s="167"/>
      <c r="C160" s="168"/>
      <c r="D160" s="168"/>
    </row>
    <row r="161" spans="1:4" ht="14.25" customHeight="1">
      <c r="A161" s="155"/>
      <c r="B161" s="167"/>
      <c r="C161" s="168"/>
      <c r="D161" s="168"/>
    </row>
    <row r="162" spans="1:4" ht="14.25" customHeight="1">
      <c r="A162" s="155"/>
      <c r="B162" s="167"/>
      <c r="C162" s="168"/>
      <c r="D162" s="168"/>
    </row>
    <row r="163" spans="1:4" ht="14.25" customHeight="1">
      <c r="A163" s="155"/>
      <c r="B163" s="167"/>
      <c r="C163" s="168"/>
      <c r="D163" s="168"/>
    </row>
    <row r="164" spans="1:4" ht="14.25" customHeight="1">
      <c r="A164" s="155"/>
      <c r="B164" s="167"/>
      <c r="C164" s="168"/>
      <c r="D164" s="168"/>
    </row>
    <row r="165" spans="1:4" ht="14.25" customHeight="1">
      <c r="A165" s="155"/>
      <c r="B165" s="167"/>
      <c r="C165" s="168"/>
      <c r="D165" s="168"/>
    </row>
    <row r="166" spans="1:4" ht="14.25" customHeight="1">
      <c r="A166" s="155"/>
      <c r="B166" s="167"/>
      <c r="C166" s="168"/>
      <c r="D166" s="168"/>
    </row>
    <row r="167" spans="1:4" ht="14.25" customHeight="1">
      <c r="A167" s="155"/>
      <c r="B167" s="167"/>
      <c r="C167" s="168"/>
      <c r="D167" s="168"/>
    </row>
    <row r="168" spans="1:4" ht="14.25" customHeight="1">
      <c r="A168" s="155"/>
      <c r="B168" s="167"/>
      <c r="C168" s="168"/>
      <c r="D168" s="168"/>
    </row>
    <row r="169" spans="1:4" ht="14.25" customHeight="1">
      <c r="A169" s="155"/>
      <c r="B169" s="167"/>
      <c r="C169" s="168"/>
      <c r="D169" s="168"/>
    </row>
    <row r="170" spans="1:4" ht="14.25" customHeight="1">
      <c r="A170" s="155"/>
      <c r="B170" s="167"/>
      <c r="C170" s="168"/>
      <c r="D170" s="168"/>
    </row>
    <row r="171" spans="1:4" ht="14.25" customHeight="1">
      <c r="A171" s="155"/>
      <c r="B171" s="167"/>
      <c r="C171" s="168"/>
      <c r="D171" s="168"/>
    </row>
    <row r="172" spans="1:4" ht="14.25" customHeight="1">
      <c r="A172" s="155"/>
      <c r="B172" s="167"/>
      <c r="C172" s="168"/>
      <c r="D172" s="168"/>
    </row>
    <row r="173" spans="1:4" ht="14.25" customHeight="1">
      <c r="A173" s="155"/>
      <c r="B173" s="167"/>
      <c r="C173" s="168"/>
      <c r="D173" s="168"/>
    </row>
    <row r="174" spans="1:4" ht="14.25" customHeight="1">
      <c r="A174" s="155"/>
      <c r="B174" s="167"/>
      <c r="C174" s="168"/>
      <c r="D174" s="168"/>
    </row>
    <row r="175" spans="1:4" ht="14.25" customHeight="1">
      <c r="A175" s="155"/>
      <c r="B175" s="167"/>
      <c r="C175" s="168"/>
      <c r="D175" s="168"/>
    </row>
    <row r="176" spans="1:4" ht="14.25" customHeight="1">
      <c r="A176" s="155"/>
      <c r="B176" s="167"/>
      <c r="C176" s="168"/>
      <c r="D176" s="168"/>
    </row>
    <row r="177" spans="1:4" ht="14.25" customHeight="1">
      <c r="A177" s="155"/>
      <c r="B177" s="167"/>
      <c r="C177" s="168"/>
      <c r="D177" s="168"/>
    </row>
    <row r="178" spans="1:4" ht="14.25" customHeight="1">
      <c r="A178" s="155"/>
      <c r="B178" s="167"/>
      <c r="C178" s="168"/>
      <c r="D178" s="168"/>
    </row>
    <row r="179" spans="1:4" ht="14.25" customHeight="1">
      <c r="A179" s="155"/>
      <c r="B179" s="167"/>
      <c r="C179" s="168"/>
      <c r="D179" s="168"/>
    </row>
    <row r="180" spans="1:4" ht="14.25" customHeight="1">
      <c r="A180" s="155"/>
      <c r="B180" s="167"/>
      <c r="C180" s="168"/>
      <c r="D180" s="168"/>
    </row>
    <row r="181" spans="1:4" ht="14.25" customHeight="1">
      <c r="A181" s="155"/>
      <c r="B181" s="167"/>
      <c r="C181" s="168"/>
      <c r="D181" s="168"/>
    </row>
    <row r="182" spans="1:4" ht="14.25" customHeight="1">
      <c r="A182" s="155"/>
      <c r="B182" s="167"/>
      <c r="C182" s="168"/>
      <c r="D182" s="168"/>
    </row>
    <row r="183" spans="1:4" ht="14.25" customHeight="1">
      <c r="A183" s="155"/>
      <c r="B183" s="167"/>
      <c r="C183" s="168"/>
      <c r="D183" s="168"/>
    </row>
    <row r="184" spans="1:4" ht="14.25" customHeight="1">
      <c r="A184" s="155"/>
      <c r="B184" s="167"/>
      <c r="C184" s="168"/>
      <c r="D184" s="168"/>
    </row>
    <row r="185" spans="1:4" ht="14.25" customHeight="1">
      <c r="A185" s="155"/>
      <c r="B185" s="167"/>
      <c r="C185" s="168"/>
      <c r="D185" s="168"/>
    </row>
    <row r="186" spans="1:4" ht="14.25" customHeight="1">
      <c r="A186" s="155"/>
      <c r="B186" s="167"/>
      <c r="C186" s="168"/>
      <c r="D186" s="168"/>
    </row>
    <row r="187" spans="1:4" ht="14.25" customHeight="1">
      <c r="A187" s="155"/>
      <c r="B187" s="167"/>
      <c r="C187" s="168"/>
      <c r="D187" s="168"/>
    </row>
    <row r="188" spans="1:4" ht="14.25" customHeight="1">
      <c r="A188" s="155"/>
      <c r="B188" s="167"/>
      <c r="C188" s="168"/>
      <c r="D188" s="168"/>
    </row>
    <row r="189" spans="1:4" ht="14.25" customHeight="1">
      <c r="A189" s="155"/>
      <c r="B189" s="167"/>
      <c r="C189" s="168"/>
      <c r="D189" s="168"/>
    </row>
    <row r="190" spans="1:4" ht="14.25" customHeight="1">
      <c r="A190" s="155"/>
      <c r="B190" s="167"/>
      <c r="C190" s="168"/>
      <c r="D190" s="168"/>
    </row>
    <row r="191" spans="1:4" ht="14.25" customHeight="1">
      <c r="A191" s="155"/>
      <c r="B191" s="167"/>
      <c r="C191" s="168"/>
      <c r="D191" s="168"/>
    </row>
    <row r="192" spans="1:4" ht="14.25" customHeight="1">
      <c r="A192" s="155"/>
      <c r="B192" s="167"/>
      <c r="C192" s="168"/>
      <c r="D192" s="168"/>
    </row>
    <row r="193" spans="1:4" ht="14.25" customHeight="1">
      <c r="A193" s="155"/>
      <c r="B193" s="167"/>
      <c r="C193" s="168"/>
      <c r="D193" s="168"/>
    </row>
    <row r="194" spans="1:4" ht="14.25" customHeight="1">
      <c r="A194" s="155"/>
      <c r="B194" s="167"/>
      <c r="C194" s="168"/>
      <c r="D194" s="168"/>
    </row>
    <row r="195" spans="1:4" ht="14.25" customHeight="1">
      <c r="A195" s="155"/>
      <c r="B195" s="167"/>
      <c r="C195" s="168"/>
      <c r="D195" s="168"/>
    </row>
    <row r="196" spans="1:4" ht="14.25" customHeight="1">
      <c r="A196" s="155"/>
      <c r="B196" s="167"/>
      <c r="C196" s="168"/>
      <c r="D196" s="168"/>
    </row>
    <row r="197" spans="1:4" ht="14.25" customHeight="1">
      <c r="A197" s="155"/>
      <c r="B197" s="167"/>
      <c r="C197" s="168"/>
      <c r="D197" s="168"/>
    </row>
    <row r="198" spans="1:4" ht="14.25" customHeight="1">
      <c r="A198" s="155"/>
      <c r="B198" s="167"/>
      <c r="C198" s="168"/>
      <c r="D198" s="168"/>
    </row>
    <row r="199" spans="1:4" ht="14.25" customHeight="1">
      <c r="A199" s="155"/>
      <c r="B199" s="167"/>
      <c r="C199" s="168"/>
      <c r="D199" s="168"/>
    </row>
    <row r="200" spans="1:4" ht="14.25" customHeight="1">
      <c r="A200" s="155"/>
      <c r="B200" s="167"/>
      <c r="C200" s="168"/>
      <c r="D200" s="168"/>
    </row>
    <row r="201" spans="1:4" ht="14.25" customHeight="1">
      <c r="A201" s="155"/>
      <c r="B201" s="167"/>
      <c r="C201" s="168"/>
      <c r="D201" s="168"/>
    </row>
    <row r="202" spans="1:4" ht="14.25" customHeight="1">
      <c r="A202" s="155"/>
      <c r="B202" s="167"/>
      <c r="C202" s="168"/>
      <c r="D202" s="168"/>
    </row>
    <row r="203" spans="1:4" ht="14.25" customHeight="1">
      <c r="A203" s="155"/>
      <c r="B203" s="167"/>
      <c r="C203" s="168"/>
      <c r="D203" s="168"/>
    </row>
    <row r="204" spans="1:4" ht="14.25" customHeight="1">
      <c r="A204" s="155"/>
      <c r="B204" s="167"/>
      <c r="C204" s="168"/>
      <c r="D204" s="168"/>
    </row>
    <row r="205" spans="1:4" ht="14.25" customHeight="1">
      <c r="A205" s="155"/>
      <c r="B205" s="167"/>
      <c r="C205" s="168"/>
      <c r="D205" s="168"/>
    </row>
    <row r="206" spans="1:4" ht="14.25" customHeight="1">
      <c r="A206" s="155"/>
      <c r="B206" s="167"/>
      <c r="C206" s="168"/>
      <c r="D206" s="168"/>
    </row>
    <row r="207" spans="1:4" ht="14.25" customHeight="1">
      <c r="A207" s="155"/>
      <c r="B207" s="167"/>
      <c r="C207" s="168"/>
      <c r="D207" s="168"/>
    </row>
    <row r="208" spans="1:4" ht="14.25" customHeight="1">
      <c r="A208" s="1"/>
      <c r="B208" s="167"/>
      <c r="C208" s="167"/>
      <c r="D208" s="167"/>
    </row>
    <row r="209" spans="1:8" ht="14.25" customHeight="1">
      <c r="A209" s="1"/>
      <c r="B209" s="169" t="s">
        <v>293</v>
      </c>
      <c r="C209" s="169" t="s">
        <v>294</v>
      </c>
      <c r="D209" s="91" t="s">
        <v>293</v>
      </c>
      <c r="E209" s="91" t="s">
        <v>294</v>
      </c>
    </row>
    <row r="210" spans="1:8" ht="14.25" customHeight="1">
      <c r="A210" s="1"/>
      <c r="B210" s="170" t="s">
        <v>295</v>
      </c>
      <c r="C210" s="170" t="s">
        <v>296</v>
      </c>
      <c r="D210" s="91" t="s">
        <v>295</v>
      </c>
      <c r="F210" s="91" t="str">
        <f t="shared" ref="F210:F221" si="0">IF(NOT(ISBLANK(D210)),D210,IF(NOT(ISBLANK(E210)),"     "&amp;E210,FALSE))</f>
        <v>Afectación Económica o presupuestal</v>
      </c>
      <c r="G210" s="91" t="s">
        <v>295</v>
      </c>
      <c r="H210" s="91" t="str">
        <f ca="1">IF(NOT(ISERROR(MATCH(G210,ANCHORARRAY(B221),0))),F223&amp;"Por favor no seleccionar los criterios de impacto",G210)</f>
        <v>Afectación Económica o presupuestal</v>
      </c>
    </row>
    <row r="211" spans="1:8" ht="14.25" customHeight="1">
      <c r="A211" s="1"/>
      <c r="B211" s="170" t="s">
        <v>295</v>
      </c>
      <c r="C211" s="170" t="s">
        <v>269</v>
      </c>
      <c r="E211" s="91" t="s">
        <v>296</v>
      </c>
      <c r="F211" s="91" t="str">
        <f t="shared" si="0"/>
        <v xml:space="preserve">     Afectación menor a 10 SMLMV .</v>
      </c>
    </row>
    <row r="212" spans="1:8" ht="14.25" customHeight="1">
      <c r="A212" s="1"/>
      <c r="B212" s="170" t="s">
        <v>295</v>
      </c>
      <c r="C212" s="170" t="s">
        <v>272</v>
      </c>
      <c r="E212" s="91" t="s">
        <v>269</v>
      </c>
      <c r="F212" s="91" t="str">
        <f t="shared" si="0"/>
        <v xml:space="preserve">     Entre 10 y 50 SMLMV </v>
      </c>
    </row>
    <row r="213" spans="1:8" ht="14.25" customHeight="1">
      <c r="A213" s="1"/>
      <c r="B213" s="170" t="s">
        <v>295</v>
      </c>
      <c r="C213" s="170" t="s">
        <v>276</v>
      </c>
      <c r="E213" s="91" t="s">
        <v>272</v>
      </c>
      <c r="F213" s="91" t="str">
        <f t="shared" si="0"/>
        <v xml:space="preserve">     Entre 50 y 100 SMLMV </v>
      </c>
    </row>
    <row r="214" spans="1:8" ht="14.25" customHeight="1">
      <c r="A214" s="1"/>
      <c r="B214" s="170" t="s">
        <v>295</v>
      </c>
      <c r="C214" s="170" t="s">
        <v>280</v>
      </c>
      <c r="E214" s="91" t="s">
        <v>276</v>
      </c>
      <c r="F214" s="91" t="str">
        <f t="shared" si="0"/>
        <v xml:space="preserve">     Entre 100 y 500 SMLMV </v>
      </c>
    </row>
    <row r="215" spans="1:8" ht="14.25" customHeight="1">
      <c r="A215" s="1"/>
      <c r="B215" s="170" t="s">
        <v>262</v>
      </c>
      <c r="C215" s="170" t="s">
        <v>266</v>
      </c>
      <c r="E215" s="91" t="s">
        <v>280</v>
      </c>
      <c r="F215" s="91" t="str">
        <f t="shared" si="0"/>
        <v xml:space="preserve">     Mayor a 500 SMLMV </v>
      </c>
    </row>
    <row r="216" spans="1:8" ht="14.25" customHeight="1">
      <c r="A216" s="1"/>
      <c r="B216" s="170" t="s">
        <v>262</v>
      </c>
      <c r="C216" s="170" t="s">
        <v>270</v>
      </c>
      <c r="D216" s="91" t="s">
        <v>262</v>
      </c>
      <c r="F216" s="91" t="str">
        <f t="shared" si="0"/>
        <v>Pérdida Reputacional</v>
      </c>
    </row>
    <row r="217" spans="1:8" ht="14.25" customHeight="1">
      <c r="A217" s="1"/>
      <c r="B217" s="170" t="s">
        <v>262</v>
      </c>
      <c r="C217" s="170" t="s">
        <v>273</v>
      </c>
      <c r="E217" s="91" t="s">
        <v>266</v>
      </c>
      <c r="F217" s="91" t="str">
        <f t="shared" si="0"/>
        <v xml:space="preserve">     El riesgo afecta la imagen de alguna área de la organización</v>
      </c>
    </row>
    <row r="218" spans="1:8" ht="14.25" customHeight="1">
      <c r="A218" s="1"/>
      <c r="B218" s="170" t="s">
        <v>262</v>
      </c>
      <c r="C218" s="170" t="s">
        <v>277</v>
      </c>
      <c r="E218" s="91" t="s">
        <v>270</v>
      </c>
      <c r="F218" s="91" t="str">
        <f t="shared" si="0"/>
        <v xml:space="preserve">     El riesgo afecta la imagen de la entidad internamente, de conocimiento general, nivel interno, de junta dircetiva y accionistas y/o de provedores</v>
      </c>
    </row>
    <row r="219" spans="1:8" ht="14.25" customHeight="1">
      <c r="A219" s="1"/>
      <c r="B219" s="170" t="s">
        <v>262</v>
      </c>
      <c r="C219" s="170" t="s">
        <v>281</v>
      </c>
      <c r="E219" s="91" t="s">
        <v>273</v>
      </c>
      <c r="F219" s="91" t="str">
        <f t="shared" si="0"/>
        <v xml:space="preserve">     El riesgo afecta la imagen de la entidad con algunos usuarios de relevancia frente al logro de los objetivos</v>
      </c>
    </row>
    <row r="220" spans="1:8" ht="14.25" customHeight="1">
      <c r="A220" s="1"/>
      <c r="B220" s="171"/>
      <c r="C220" s="171"/>
      <c r="E220" s="91" t="s">
        <v>277</v>
      </c>
      <c r="F220" s="91" t="str">
        <f t="shared" si="0"/>
        <v xml:space="preserve">     El riesgo afecta la imagen de de la entidad con efecto publicitario sostenido a nivel de sector administrativo, nivel departamental o municipal</v>
      </c>
    </row>
    <row r="221" spans="1:8" ht="14.25" customHeight="1">
      <c r="A221" s="1"/>
      <c r="B221" s="171" t="str">
        <f ca="1">IFERROR(__xludf.DUMMYFUNCTION("ARRAY_CONSTRAIN(ARRAYFORMULA(UNIQUE('Tabla Impacto'!$B$209:$B$219)), 3, 1)"),"Criterios")</f>
        <v>Criterios</v>
      </c>
      <c r="C221" s="171"/>
      <c r="E221" s="91" t="s">
        <v>281</v>
      </c>
      <c r="F221" s="91" t="str">
        <f t="shared" si="0"/>
        <v xml:space="preserve">     El riesgo afecta la imagen de la entidad a nivel nacional, con efecto publicitarios sostenible a nivel país</v>
      </c>
    </row>
    <row r="222" spans="1:8" ht="14.25" customHeight="1">
      <c r="A222" s="1"/>
      <c r="B222" s="171" t="str">
        <f ca="1">IFERROR(__xludf.DUMMYFUNCTION("""COMPUTED_VALUE"""),"Afectación Económica o presupuestal")</f>
        <v>Afectación Económica o presupuestal</v>
      </c>
      <c r="C222" s="171"/>
    </row>
    <row r="223" spans="1:8" ht="14.25" customHeight="1">
      <c r="B223" s="171" t="str">
        <f ca="1">IFERROR(__xludf.DUMMYFUNCTION("""COMPUTED_VALUE"""),"Pérdida Reputacional")</f>
        <v>Pérdida Reputacional</v>
      </c>
      <c r="C223" s="171"/>
      <c r="F223" s="172" t="s">
        <v>297</v>
      </c>
    </row>
    <row r="224" spans="1:8" ht="14.25" customHeight="1">
      <c r="B224" s="91"/>
      <c r="C224" s="91"/>
      <c r="F224" s="172" t="s">
        <v>298</v>
      </c>
    </row>
    <row r="225" spans="2:4" ht="14.25" customHeight="1">
      <c r="B225" s="91"/>
      <c r="C225" s="91"/>
    </row>
    <row r="226" spans="2:4" ht="14.25" customHeight="1">
      <c r="B226" s="91"/>
      <c r="C226" s="91"/>
    </row>
    <row r="227" spans="2:4" ht="14.25" customHeight="1">
      <c r="B227" s="91"/>
      <c r="C227" s="91"/>
      <c r="D227" s="91"/>
    </row>
    <row r="228" spans="2:4" ht="14.25" customHeight="1">
      <c r="B228" s="91"/>
      <c r="C228" s="91"/>
      <c r="D228" s="91"/>
    </row>
    <row r="229" spans="2:4" ht="14.25" customHeight="1">
      <c r="B229" s="91"/>
      <c r="C229" s="91"/>
      <c r="D229" s="91"/>
    </row>
    <row r="230" spans="2:4" ht="14.25" customHeight="1">
      <c r="B230" s="91"/>
      <c r="C230" s="91"/>
      <c r="D230" s="91"/>
    </row>
    <row r="231" spans="2:4" ht="14.25" customHeight="1">
      <c r="B231" s="91"/>
      <c r="C231" s="91"/>
      <c r="D231" s="91"/>
    </row>
    <row r="232" spans="2:4" ht="14.25" customHeight="1">
      <c r="B232" s="91"/>
      <c r="C232" s="91"/>
      <c r="D232" s="91"/>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count="1">
    <dataValidation type="list" allowBlank="1" showErrorMessage="1" sqref="G210" xr:uid="{00000000-0002-0000-0600-000000000000}">
      <formula1>$F$210:$F$221</formula1>
    </dataValidation>
  </dataValidations>
  <pageMargins left="0.7" right="0.7" top="0.75" bottom="0.75" header="0" footer="0"/>
  <pageSetup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5F497A"/>
  </sheetPr>
  <dimension ref="A1:Z1000"/>
  <sheetViews>
    <sheetView workbookViewId="0"/>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173"/>
      <c r="B1" s="352" t="s">
        <v>299</v>
      </c>
      <c r="C1" s="353"/>
      <c r="D1" s="353"/>
      <c r="E1" s="353"/>
      <c r="F1" s="354"/>
      <c r="G1" s="173"/>
      <c r="H1" s="173"/>
      <c r="I1" s="173"/>
      <c r="J1" s="173"/>
      <c r="K1" s="173"/>
      <c r="L1" s="173"/>
      <c r="M1" s="173"/>
      <c r="N1" s="173"/>
      <c r="O1" s="173"/>
      <c r="P1" s="173"/>
      <c r="Q1" s="173"/>
      <c r="R1" s="173"/>
      <c r="S1" s="173"/>
      <c r="T1" s="173"/>
      <c r="U1" s="173"/>
      <c r="V1" s="173"/>
      <c r="W1" s="173"/>
      <c r="X1" s="173"/>
      <c r="Y1" s="173"/>
      <c r="Z1" s="173"/>
    </row>
    <row r="2" spans="1:26" ht="12.75" customHeight="1">
      <c r="A2" s="173"/>
      <c r="B2" s="174"/>
      <c r="C2" s="174"/>
      <c r="D2" s="174"/>
      <c r="E2" s="174"/>
      <c r="F2" s="174"/>
      <c r="G2" s="173"/>
      <c r="H2" s="173"/>
      <c r="I2" s="173"/>
      <c r="J2" s="173"/>
      <c r="K2" s="173"/>
      <c r="L2" s="173"/>
      <c r="M2" s="173"/>
      <c r="N2" s="173"/>
      <c r="O2" s="173"/>
      <c r="P2" s="173"/>
      <c r="Q2" s="173"/>
      <c r="R2" s="173"/>
      <c r="S2" s="173"/>
      <c r="T2" s="173"/>
      <c r="U2" s="173"/>
      <c r="V2" s="173"/>
      <c r="W2" s="173"/>
      <c r="X2" s="173"/>
      <c r="Y2" s="173"/>
      <c r="Z2" s="173"/>
    </row>
    <row r="3" spans="1:26" ht="12.75" customHeight="1">
      <c r="A3" s="173"/>
      <c r="B3" s="355" t="s">
        <v>300</v>
      </c>
      <c r="C3" s="353"/>
      <c r="D3" s="356"/>
      <c r="E3" s="175" t="s">
        <v>301</v>
      </c>
      <c r="F3" s="176" t="s">
        <v>302</v>
      </c>
      <c r="G3" s="173"/>
      <c r="H3" s="173"/>
      <c r="I3" s="173"/>
      <c r="J3" s="173"/>
      <c r="K3" s="173"/>
      <c r="L3" s="173"/>
      <c r="M3" s="173"/>
      <c r="N3" s="173"/>
      <c r="O3" s="173"/>
      <c r="P3" s="173"/>
      <c r="Q3" s="173"/>
      <c r="R3" s="173"/>
      <c r="S3" s="173"/>
      <c r="T3" s="173"/>
      <c r="U3" s="173"/>
      <c r="V3" s="173"/>
      <c r="W3" s="173"/>
      <c r="X3" s="173"/>
      <c r="Y3" s="173"/>
      <c r="Z3" s="173"/>
    </row>
    <row r="4" spans="1:26" ht="12.75" customHeight="1">
      <c r="A4" s="173"/>
      <c r="B4" s="357" t="s">
        <v>303</v>
      </c>
      <c r="C4" s="360" t="s">
        <v>133</v>
      </c>
      <c r="D4" s="177" t="s">
        <v>148</v>
      </c>
      <c r="E4" s="178" t="s">
        <v>304</v>
      </c>
      <c r="F4" s="179">
        <v>0.25</v>
      </c>
      <c r="G4" s="173"/>
      <c r="H4" s="173"/>
      <c r="I4" s="173"/>
      <c r="J4" s="173"/>
      <c r="K4" s="173"/>
      <c r="L4" s="173"/>
      <c r="M4" s="173"/>
      <c r="N4" s="173"/>
      <c r="O4" s="173"/>
      <c r="P4" s="173"/>
      <c r="Q4" s="173"/>
      <c r="R4" s="173"/>
      <c r="S4" s="173"/>
      <c r="T4" s="173"/>
      <c r="U4" s="173"/>
      <c r="V4" s="173"/>
      <c r="W4" s="173"/>
      <c r="X4" s="173"/>
      <c r="Y4" s="173"/>
      <c r="Z4" s="173"/>
    </row>
    <row r="5" spans="1:26" ht="12.75" customHeight="1">
      <c r="A5" s="173"/>
      <c r="B5" s="358"/>
      <c r="C5" s="244"/>
      <c r="D5" s="180" t="s">
        <v>305</v>
      </c>
      <c r="E5" s="181" t="s">
        <v>306</v>
      </c>
      <c r="F5" s="182">
        <v>0.15</v>
      </c>
      <c r="G5" s="173"/>
      <c r="H5" s="173"/>
      <c r="I5" s="173"/>
      <c r="J5" s="173"/>
      <c r="K5" s="173"/>
      <c r="L5" s="173"/>
      <c r="M5" s="173"/>
      <c r="N5" s="173"/>
      <c r="O5" s="173"/>
      <c r="P5" s="173"/>
      <c r="Q5" s="173"/>
      <c r="R5" s="173"/>
      <c r="S5" s="173"/>
      <c r="T5" s="173"/>
      <c r="U5" s="173"/>
      <c r="V5" s="173"/>
      <c r="W5" s="173"/>
      <c r="X5" s="173"/>
      <c r="Y5" s="173"/>
      <c r="Z5" s="173"/>
    </row>
    <row r="6" spans="1:26" ht="12.75" customHeight="1">
      <c r="A6" s="173"/>
      <c r="B6" s="358"/>
      <c r="C6" s="241"/>
      <c r="D6" s="180" t="s">
        <v>307</v>
      </c>
      <c r="E6" s="181" t="s">
        <v>308</v>
      </c>
      <c r="F6" s="182">
        <v>0.1</v>
      </c>
      <c r="G6" s="173"/>
      <c r="H6" s="173"/>
      <c r="I6" s="173"/>
      <c r="J6" s="173"/>
      <c r="K6" s="173"/>
      <c r="L6" s="173"/>
      <c r="M6" s="173"/>
      <c r="N6" s="173"/>
      <c r="O6" s="173"/>
      <c r="P6" s="173"/>
      <c r="Q6" s="173"/>
      <c r="R6" s="173"/>
      <c r="S6" s="173"/>
      <c r="T6" s="173"/>
      <c r="U6" s="173"/>
      <c r="V6" s="173"/>
      <c r="W6" s="173"/>
      <c r="X6" s="173"/>
      <c r="Y6" s="173"/>
      <c r="Z6" s="173"/>
    </row>
    <row r="7" spans="1:26" ht="12.75" customHeight="1">
      <c r="A7" s="173"/>
      <c r="B7" s="358"/>
      <c r="C7" s="350" t="s">
        <v>134</v>
      </c>
      <c r="D7" s="180" t="s">
        <v>309</v>
      </c>
      <c r="E7" s="181" t="s">
        <v>310</v>
      </c>
      <c r="F7" s="182">
        <v>0.25</v>
      </c>
      <c r="G7" s="173"/>
      <c r="H7" s="173"/>
      <c r="I7" s="173"/>
      <c r="J7" s="173"/>
      <c r="K7" s="173"/>
      <c r="L7" s="173"/>
      <c r="M7" s="173"/>
      <c r="N7" s="173"/>
      <c r="O7" s="173"/>
      <c r="P7" s="173"/>
      <c r="Q7" s="173"/>
      <c r="R7" s="173"/>
      <c r="S7" s="173"/>
      <c r="T7" s="173"/>
      <c r="U7" s="173"/>
      <c r="V7" s="173"/>
      <c r="W7" s="173"/>
      <c r="X7" s="173"/>
      <c r="Y7" s="173"/>
      <c r="Z7" s="173"/>
    </row>
    <row r="8" spans="1:26" ht="12.75" customHeight="1">
      <c r="A8" s="173"/>
      <c r="B8" s="359"/>
      <c r="C8" s="241"/>
      <c r="D8" s="180" t="s">
        <v>149</v>
      </c>
      <c r="E8" s="181" t="s">
        <v>311</v>
      </c>
      <c r="F8" s="182">
        <v>0.15</v>
      </c>
      <c r="G8" s="173"/>
      <c r="H8" s="173"/>
      <c r="I8" s="173"/>
      <c r="J8" s="173"/>
      <c r="K8" s="173"/>
      <c r="L8" s="173"/>
      <c r="M8" s="173"/>
      <c r="N8" s="173"/>
      <c r="O8" s="173"/>
      <c r="P8" s="173"/>
      <c r="Q8" s="173"/>
      <c r="R8" s="173"/>
      <c r="S8" s="173"/>
      <c r="T8" s="173"/>
      <c r="U8" s="173"/>
      <c r="V8" s="173"/>
      <c r="W8" s="173"/>
      <c r="X8" s="173"/>
      <c r="Y8" s="173"/>
      <c r="Z8" s="173"/>
    </row>
    <row r="9" spans="1:26" ht="12.75" customHeight="1">
      <c r="A9" s="173"/>
      <c r="B9" s="361" t="s">
        <v>312</v>
      </c>
      <c r="C9" s="350" t="s">
        <v>136</v>
      </c>
      <c r="D9" s="180" t="s">
        <v>156</v>
      </c>
      <c r="E9" s="181" t="s">
        <v>313</v>
      </c>
      <c r="F9" s="183" t="s">
        <v>314</v>
      </c>
      <c r="G9" s="173"/>
      <c r="H9" s="173"/>
      <c r="I9" s="173"/>
      <c r="J9" s="173"/>
      <c r="K9" s="173"/>
      <c r="L9" s="173"/>
      <c r="M9" s="173"/>
      <c r="N9" s="173"/>
      <c r="O9" s="173"/>
      <c r="P9" s="173"/>
      <c r="Q9" s="173"/>
      <c r="R9" s="173"/>
      <c r="S9" s="173"/>
      <c r="T9" s="173"/>
      <c r="U9" s="173"/>
      <c r="V9" s="173"/>
      <c r="W9" s="173"/>
      <c r="X9" s="173"/>
      <c r="Y9" s="173"/>
      <c r="Z9" s="173"/>
    </row>
    <row r="10" spans="1:26" ht="12.75" customHeight="1">
      <c r="A10" s="173"/>
      <c r="B10" s="358"/>
      <c r="C10" s="241"/>
      <c r="D10" s="180" t="s">
        <v>150</v>
      </c>
      <c r="E10" s="181" t="s">
        <v>315</v>
      </c>
      <c r="F10" s="183" t="s">
        <v>314</v>
      </c>
      <c r="G10" s="173"/>
      <c r="H10" s="173"/>
      <c r="I10" s="173"/>
      <c r="J10" s="173"/>
      <c r="K10" s="173"/>
      <c r="L10" s="173"/>
      <c r="M10" s="173"/>
      <c r="N10" s="173"/>
      <c r="O10" s="173"/>
      <c r="P10" s="173"/>
      <c r="Q10" s="173"/>
      <c r="R10" s="173"/>
      <c r="S10" s="173"/>
      <c r="T10" s="173"/>
      <c r="U10" s="173"/>
      <c r="V10" s="173"/>
      <c r="W10" s="173"/>
      <c r="X10" s="173"/>
      <c r="Y10" s="173"/>
      <c r="Z10" s="173"/>
    </row>
    <row r="11" spans="1:26" ht="12.75" customHeight="1">
      <c r="A11" s="173"/>
      <c r="B11" s="358"/>
      <c r="C11" s="350" t="s">
        <v>137</v>
      </c>
      <c r="D11" s="180" t="s">
        <v>151</v>
      </c>
      <c r="E11" s="181" t="s">
        <v>316</v>
      </c>
      <c r="F11" s="183" t="s">
        <v>314</v>
      </c>
      <c r="G11" s="173"/>
      <c r="H11" s="173"/>
      <c r="I11" s="173"/>
      <c r="J11" s="173"/>
      <c r="K11" s="173"/>
      <c r="L11" s="173"/>
      <c r="M11" s="173"/>
      <c r="N11" s="173"/>
      <c r="O11" s="173"/>
      <c r="P11" s="173"/>
      <c r="Q11" s="173"/>
      <c r="R11" s="173"/>
      <c r="S11" s="173"/>
      <c r="T11" s="173"/>
      <c r="U11" s="173"/>
      <c r="V11" s="173"/>
      <c r="W11" s="173"/>
      <c r="X11" s="173"/>
      <c r="Y11" s="173"/>
      <c r="Z11" s="173"/>
    </row>
    <row r="12" spans="1:26" ht="12.75" customHeight="1">
      <c r="A12" s="173"/>
      <c r="B12" s="358"/>
      <c r="C12" s="241"/>
      <c r="D12" s="180" t="s">
        <v>317</v>
      </c>
      <c r="E12" s="181" t="s">
        <v>318</v>
      </c>
      <c r="F12" s="183" t="s">
        <v>314</v>
      </c>
      <c r="G12" s="173"/>
      <c r="H12" s="173"/>
      <c r="I12" s="173"/>
      <c r="J12" s="173"/>
      <c r="K12" s="173"/>
      <c r="L12" s="173"/>
      <c r="M12" s="173"/>
      <c r="N12" s="173"/>
      <c r="O12" s="173"/>
      <c r="P12" s="173"/>
      <c r="Q12" s="173"/>
      <c r="R12" s="173"/>
      <c r="S12" s="173"/>
      <c r="T12" s="173"/>
      <c r="U12" s="173"/>
      <c r="V12" s="173"/>
      <c r="W12" s="173"/>
      <c r="X12" s="173"/>
      <c r="Y12" s="173"/>
      <c r="Z12" s="173"/>
    </row>
    <row r="13" spans="1:26" ht="12.75" customHeight="1">
      <c r="A13" s="173"/>
      <c r="B13" s="358"/>
      <c r="C13" s="350" t="s">
        <v>138</v>
      </c>
      <c r="D13" s="180" t="s">
        <v>152</v>
      </c>
      <c r="E13" s="181" t="s">
        <v>319</v>
      </c>
      <c r="F13" s="183" t="s">
        <v>314</v>
      </c>
      <c r="G13" s="173"/>
      <c r="H13" s="173"/>
      <c r="I13" s="173"/>
      <c r="J13" s="173"/>
      <c r="K13" s="173"/>
      <c r="L13" s="173"/>
      <c r="M13" s="173"/>
      <c r="N13" s="173"/>
      <c r="O13" s="173"/>
      <c r="P13" s="173"/>
      <c r="Q13" s="173"/>
      <c r="R13" s="173"/>
      <c r="S13" s="173"/>
      <c r="T13" s="173"/>
      <c r="U13" s="173"/>
      <c r="V13" s="173"/>
      <c r="W13" s="173"/>
      <c r="X13" s="173"/>
      <c r="Y13" s="173"/>
      <c r="Z13" s="173"/>
    </row>
    <row r="14" spans="1:26" ht="12.75" customHeight="1">
      <c r="A14" s="173"/>
      <c r="B14" s="362"/>
      <c r="C14" s="351"/>
      <c r="D14" s="184" t="s">
        <v>320</v>
      </c>
      <c r="E14" s="185" t="s">
        <v>321</v>
      </c>
      <c r="F14" s="186" t="s">
        <v>314</v>
      </c>
      <c r="G14" s="173"/>
      <c r="H14" s="173"/>
      <c r="I14" s="173"/>
      <c r="J14" s="173"/>
      <c r="K14" s="173"/>
      <c r="L14" s="173"/>
      <c r="M14" s="173"/>
      <c r="N14" s="173"/>
      <c r="O14" s="173"/>
      <c r="P14" s="173"/>
      <c r="Q14" s="173"/>
      <c r="R14" s="173"/>
      <c r="S14" s="173"/>
      <c r="T14" s="173"/>
      <c r="U14" s="173"/>
      <c r="V14" s="173"/>
      <c r="W14" s="173"/>
      <c r="X14" s="173"/>
      <c r="Y14" s="173"/>
      <c r="Z14" s="173"/>
    </row>
    <row r="15" spans="1:26" ht="49.5" customHeight="1">
      <c r="A15" s="173"/>
      <c r="B15" s="349" t="s">
        <v>322</v>
      </c>
      <c r="C15" s="226"/>
      <c r="D15" s="226"/>
      <c r="E15" s="226"/>
      <c r="F15" s="226"/>
      <c r="G15" s="173"/>
      <c r="H15" s="173"/>
      <c r="I15" s="173"/>
      <c r="J15" s="173"/>
      <c r="K15" s="173"/>
      <c r="L15" s="173"/>
      <c r="M15" s="173"/>
      <c r="N15" s="173"/>
      <c r="O15" s="173"/>
      <c r="P15" s="173"/>
      <c r="Q15" s="173"/>
      <c r="R15" s="173"/>
      <c r="S15" s="173"/>
      <c r="T15" s="173"/>
      <c r="U15" s="173"/>
      <c r="V15" s="173"/>
      <c r="W15" s="173"/>
      <c r="X15" s="173"/>
      <c r="Y15" s="173"/>
      <c r="Z15" s="173"/>
    </row>
    <row r="16" spans="1:26" ht="27" customHeight="1">
      <c r="A16" s="173"/>
      <c r="B16" s="187"/>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row>
    <row r="17" spans="1:26" ht="12.75" customHeight="1">
      <c r="A17" s="173"/>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row>
    <row r="18" spans="1:26" ht="12.75" customHeight="1">
      <c r="A18" s="173"/>
      <c r="B18" s="173"/>
      <c r="C18" s="173"/>
      <c r="D18" s="173"/>
      <c r="E18" s="173"/>
      <c r="F18" s="173"/>
      <c r="G18" s="173"/>
      <c r="H18" s="173"/>
      <c r="I18" s="173"/>
      <c r="J18" s="173"/>
      <c r="K18" s="173"/>
      <c r="L18" s="173"/>
      <c r="M18" s="173"/>
      <c r="N18" s="173"/>
      <c r="O18" s="173"/>
      <c r="P18" s="173"/>
      <c r="Q18" s="173"/>
      <c r="R18" s="173"/>
      <c r="S18" s="173"/>
      <c r="T18" s="173"/>
      <c r="U18" s="173"/>
      <c r="V18" s="173"/>
      <c r="W18" s="173"/>
      <c r="X18" s="173"/>
      <c r="Y18" s="173"/>
      <c r="Z18" s="173"/>
    </row>
    <row r="19" spans="1:26" ht="12.75" customHeight="1">
      <c r="A19" s="173"/>
      <c r="B19" s="173"/>
      <c r="C19" s="173"/>
      <c r="D19" s="173"/>
      <c r="E19" s="173"/>
      <c r="F19" s="173"/>
      <c r="G19" s="173"/>
      <c r="H19" s="173"/>
      <c r="I19" s="173"/>
      <c r="J19" s="173"/>
      <c r="K19" s="173"/>
      <c r="L19" s="173"/>
      <c r="M19" s="173"/>
      <c r="N19" s="173"/>
      <c r="O19" s="173"/>
      <c r="P19" s="173"/>
      <c r="Q19" s="173"/>
      <c r="R19" s="173"/>
      <c r="S19" s="173"/>
      <c r="T19" s="173"/>
      <c r="U19" s="173"/>
      <c r="V19" s="173"/>
      <c r="W19" s="173"/>
      <c r="X19" s="173"/>
      <c r="Y19" s="173"/>
      <c r="Z19" s="173"/>
    </row>
    <row r="20" spans="1:26" ht="12.75" customHeight="1">
      <c r="A20" s="173"/>
      <c r="B20" s="173"/>
      <c r="C20" s="173"/>
      <c r="D20" s="173"/>
      <c r="E20" s="173"/>
      <c r="F20" s="173"/>
      <c r="G20" s="173"/>
      <c r="H20" s="173"/>
      <c r="I20" s="173"/>
      <c r="J20" s="173"/>
      <c r="K20" s="173"/>
      <c r="L20" s="173"/>
      <c r="M20" s="173"/>
      <c r="N20" s="173"/>
      <c r="O20" s="173"/>
      <c r="P20" s="173"/>
      <c r="Q20" s="173"/>
      <c r="R20" s="173"/>
      <c r="S20" s="173"/>
      <c r="T20" s="173"/>
      <c r="U20" s="173"/>
      <c r="V20" s="173"/>
      <c r="W20" s="173"/>
      <c r="X20" s="173"/>
      <c r="Y20" s="173"/>
      <c r="Z20" s="173"/>
    </row>
    <row r="21" spans="1:26" ht="12.75" customHeight="1">
      <c r="A21" s="173"/>
      <c r="B21" s="173"/>
      <c r="C21" s="173"/>
      <c r="D21" s="173"/>
      <c r="E21" s="173"/>
      <c r="F21" s="173"/>
      <c r="G21" s="173"/>
      <c r="H21" s="173"/>
      <c r="I21" s="173"/>
      <c r="J21" s="173"/>
      <c r="K21" s="173"/>
      <c r="L21" s="173"/>
      <c r="M21" s="173"/>
      <c r="N21" s="173"/>
      <c r="O21" s="173"/>
      <c r="P21" s="173"/>
      <c r="Q21" s="173"/>
      <c r="R21" s="173"/>
      <c r="S21" s="173"/>
      <c r="T21" s="173"/>
      <c r="U21" s="173"/>
      <c r="V21" s="173"/>
      <c r="W21" s="173"/>
      <c r="X21" s="173"/>
      <c r="Y21" s="173"/>
      <c r="Z21" s="173"/>
    </row>
    <row r="22" spans="1:26" ht="12.75" customHeight="1">
      <c r="A22" s="173"/>
      <c r="B22" s="173"/>
      <c r="C22" s="173"/>
      <c r="D22" s="173"/>
      <c r="E22" s="173"/>
      <c r="F22" s="173"/>
      <c r="G22" s="173"/>
      <c r="H22" s="173"/>
      <c r="I22" s="173"/>
      <c r="J22" s="173"/>
      <c r="K22" s="173"/>
      <c r="L22" s="173"/>
      <c r="M22" s="173"/>
      <c r="N22" s="173"/>
      <c r="O22" s="173"/>
      <c r="P22" s="173"/>
      <c r="Q22" s="173"/>
      <c r="R22" s="173"/>
      <c r="S22" s="173"/>
      <c r="T22" s="173"/>
      <c r="U22" s="173"/>
      <c r="V22" s="173"/>
      <c r="W22" s="173"/>
      <c r="X22" s="173"/>
      <c r="Y22" s="173"/>
      <c r="Z22" s="173"/>
    </row>
    <row r="23" spans="1:26" ht="12.75" customHeight="1">
      <c r="A23" s="173"/>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row>
    <row r="24" spans="1:26" ht="12.75" customHeight="1">
      <c r="A24" s="173"/>
      <c r="B24" s="173"/>
      <c r="C24" s="173"/>
      <c r="D24" s="173"/>
      <c r="E24" s="173"/>
      <c r="F24" s="173"/>
      <c r="G24" s="173"/>
      <c r="H24" s="173"/>
      <c r="I24" s="173"/>
      <c r="J24" s="173"/>
      <c r="K24" s="173"/>
      <c r="L24" s="173"/>
      <c r="M24" s="173"/>
      <c r="N24" s="173"/>
      <c r="O24" s="173"/>
      <c r="P24" s="173"/>
      <c r="Q24" s="173"/>
      <c r="R24" s="173"/>
      <c r="S24" s="173"/>
      <c r="T24" s="173"/>
      <c r="U24" s="173"/>
      <c r="V24" s="173"/>
      <c r="W24" s="173"/>
      <c r="X24" s="173"/>
      <c r="Y24" s="173"/>
      <c r="Z24" s="173"/>
    </row>
    <row r="25" spans="1:26" ht="12.75" customHeight="1">
      <c r="A25" s="173"/>
      <c r="B25" s="173"/>
      <c r="C25" s="173"/>
      <c r="D25" s="173"/>
      <c r="E25" s="173"/>
      <c r="F25" s="173"/>
      <c r="G25" s="173"/>
      <c r="H25" s="173"/>
      <c r="I25" s="173"/>
      <c r="J25" s="173"/>
      <c r="K25" s="173"/>
      <c r="L25" s="173"/>
      <c r="M25" s="173"/>
      <c r="N25" s="173"/>
      <c r="O25" s="173"/>
      <c r="P25" s="173"/>
      <c r="Q25" s="173"/>
      <c r="R25" s="173"/>
      <c r="S25" s="173"/>
      <c r="T25" s="173"/>
      <c r="U25" s="173"/>
      <c r="V25" s="173"/>
      <c r="W25" s="173"/>
      <c r="X25" s="173"/>
      <c r="Y25" s="173"/>
      <c r="Z25" s="173"/>
    </row>
    <row r="26" spans="1:26" ht="12.75" customHeight="1">
      <c r="A26" s="173"/>
      <c r="B26" s="173"/>
      <c r="C26" s="173"/>
      <c r="D26" s="173"/>
      <c r="E26" s="173"/>
      <c r="F26" s="173"/>
      <c r="G26" s="173"/>
      <c r="H26" s="173"/>
      <c r="I26" s="173"/>
      <c r="J26" s="173"/>
      <c r="K26" s="173"/>
      <c r="L26" s="173"/>
      <c r="M26" s="173"/>
      <c r="N26" s="173"/>
      <c r="O26" s="173"/>
      <c r="P26" s="173"/>
      <c r="Q26" s="173"/>
      <c r="R26" s="173"/>
      <c r="S26" s="173"/>
      <c r="T26" s="173"/>
      <c r="U26" s="173"/>
      <c r="V26" s="173"/>
      <c r="W26" s="173"/>
      <c r="X26" s="173"/>
      <c r="Y26" s="173"/>
      <c r="Z26" s="173"/>
    </row>
    <row r="27" spans="1:26" ht="12.75" customHeight="1">
      <c r="A27" s="173"/>
      <c r="B27" s="173"/>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row>
    <row r="28" spans="1:26" ht="12.75" customHeight="1">
      <c r="A28" s="173"/>
      <c r="B28" s="173"/>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row>
    <row r="29" spans="1:26" ht="12.75" customHeight="1">
      <c r="A29" s="173"/>
      <c r="B29" s="173"/>
      <c r="C29" s="173"/>
      <c r="D29" s="173"/>
      <c r="E29" s="173"/>
      <c r="F29" s="173"/>
      <c r="G29" s="173"/>
      <c r="H29" s="173"/>
      <c r="I29" s="173"/>
      <c r="J29" s="173"/>
      <c r="K29" s="173"/>
      <c r="L29" s="173"/>
      <c r="M29" s="173"/>
      <c r="N29" s="173"/>
      <c r="O29" s="173"/>
      <c r="P29" s="173"/>
      <c r="Q29" s="173"/>
      <c r="R29" s="173"/>
      <c r="S29" s="173"/>
      <c r="T29" s="173"/>
      <c r="U29" s="173"/>
      <c r="V29" s="173"/>
      <c r="W29" s="173"/>
      <c r="X29" s="173"/>
      <c r="Y29" s="173"/>
      <c r="Z29" s="173"/>
    </row>
    <row r="30" spans="1:26" ht="12.75" customHeight="1">
      <c r="A30" s="173"/>
      <c r="B30" s="173"/>
      <c r="C30" s="173"/>
      <c r="D30" s="173"/>
      <c r="E30" s="173"/>
      <c r="F30" s="173"/>
      <c r="G30" s="173"/>
      <c r="H30" s="173"/>
      <c r="I30" s="173"/>
      <c r="J30" s="173"/>
      <c r="K30" s="173"/>
      <c r="L30" s="173"/>
      <c r="M30" s="173"/>
      <c r="N30" s="173"/>
      <c r="O30" s="173"/>
      <c r="P30" s="173"/>
      <c r="Q30" s="173"/>
      <c r="R30" s="173"/>
      <c r="S30" s="173"/>
      <c r="T30" s="173"/>
      <c r="U30" s="173"/>
      <c r="V30" s="173"/>
      <c r="W30" s="173"/>
      <c r="X30" s="173"/>
      <c r="Y30" s="173"/>
      <c r="Z30" s="173"/>
    </row>
    <row r="31" spans="1:26" ht="12.75" customHeight="1">
      <c r="A31" s="173"/>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row>
    <row r="32" spans="1:26" ht="12.75" customHeight="1">
      <c r="A32" s="173"/>
      <c r="B32" s="173"/>
      <c r="C32" s="173"/>
      <c r="D32" s="173"/>
      <c r="E32" s="173"/>
      <c r="F32" s="173"/>
      <c r="G32" s="173"/>
      <c r="H32" s="173"/>
      <c r="I32" s="173"/>
      <c r="J32" s="173"/>
      <c r="K32" s="173"/>
      <c r="L32" s="173"/>
      <c r="M32" s="173"/>
      <c r="N32" s="173"/>
      <c r="O32" s="173"/>
      <c r="P32" s="173"/>
      <c r="Q32" s="173"/>
      <c r="R32" s="173"/>
      <c r="S32" s="173"/>
      <c r="T32" s="173"/>
      <c r="U32" s="173"/>
      <c r="V32" s="173"/>
      <c r="W32" s="173"/>
      <c r="X32" s="173"/>
      <c r="Y32" s="173"/>
      <c r="Z32" s="173"/>
    </row>
    <row r="33" spans="1:26" ht="12.75" customHeight="1">
      <c r="A33" s="173"/>
      <c r="B33" s="173"/>
      <c r="C33" s="173"/>
      <c r="D33" s="173"/>
      <c r="E33" s="173"/>
      <c r="F33" s="173"/>
      <c r="G33" s="173"/>
      <c r="H33" s="173"/>
      <c r="I33" s="173"/>
      <c r="J33" s="173"/>
      <c r="K33" s="173"/>
      <c r="L33" s="173"/>
      <c r="M33" s="173"/>
      <c r="N33" s="173"/>
      <c r="O33" s="173"/>
      <c r="P33" s="173"/>
      <c r="Q33" s="173"/>
      <c r="R33" s="173"/>
      <c r="S33" s="173"/>
      <c r="T33" s="173"/>
      <c r="U33" s="173"/>
      <c r="V33" s="173"/>
      <c r="W33" s="173"/>
      <c r="X33" s="173"/>
      <c r="Y33" s="173"/>
      <c r="Z33" s="173"/>
    </row>
    <row r="34" spans="1:26" ht="12.75" customHeight="1">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row>
    <row r="35" spans="1:26" ht="12.75" customHeight="1">
      <c r="A35" s="173"/>
      <c r="B35" s="173"/>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row>
    <row r="36" spans="1:26" ht="12.75" customHeight="1">
      <c r="A36" s="173"/>
      <c r="B36" s="173"/>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row>
    <row r="37" spans="1:26" ht="12.75" customHeight="1">
      <c r="A37" s="173"/>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row>
    <row r="38" spans="1:26" ht="12.75" customHeight="1">
      <c r="A38" s="173"/>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row>
    <row r="39" spans="1:26" ht="12.75" customHeight="1">
      <c r="A39" s="173"/>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row>
    <row r="40" spans="1:26" ht="12.75" customHeight="1">
      <c r="A40" s="173"/>
      <c r="B40" s="173"/>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row>
    <row r="41" spans="1:26" ht="12.75" customHeight="1">
      <c r="A41" s="173"/>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row>
    <row r="42" spans="1:26" ht="12.75" customHeight="1">
      <c r="A42" s="173"/>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row>
    <row r="43" spans="1:26" ht="12.75" customHeight="1">
      <c r="A43" s="173"/>
      <c r="B43" s="173"/>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row>
    <row r="44" spans="1:26" ht="12.75" customHeight="1">
      <c r="A44" s="173"/>
      <c r="B44" s="173"/>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row>
    <row r="45" spans="1:26" ht="12.75" customHeight="1">
      <c r="A45" s="173"/>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row>
    <row r="46" spans="1:26" ht="12.75" customHeight="1">
      <c r="A46" s="173"/>
      <c r="B46" s="173"/>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row>
    <row r="47" spans="1:26" ht="12.75" customHeight="1">
      <c r="A47" s="173"/>
      <c r="B47" s="173"/>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row>
    <row r="48" spans="1:26" ht="12.75" customHeight="1">
      <c r="A48" s="173"/>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row>
    <row r="49" spans="1:26" ht="12.75" customHeight="1">
      <c r="A49" s="173"/>
      <c r="B49" s="173"/>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row>
    <row r="50" spans="1:26" ht="12.75" customHeight="1">
      <c r="A50" s="173"/>
      <c r="B50" s="173"/>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row>
    <row r="51" spans="1:26" ht="12.75" customHeight="1">
      <c r="A51" s="173"/>
      <c r="B51" s="173"/>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row>
    <row r="52" spans="1:26" ht="12.75" customHeight="1">
      <c r="A52" s="173"/>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row>
    <row r="53" spans="1:26" ht="12.75" customHeight="1">
      <c r="A53" s="173"/>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row>
    <row r="54" spans="1:26" ht="12.75" customHeight="1">
      <c r="A54" s="173"/>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row>
    <row r="55" spans="1:26" ht="12.75" customHeight="1">
      <c r="A55" s="173"/>
      <c r="B55" s="173"/>
      <c r="C55" s="173"/>
      <c r="D55" s="173"/>
      <c r="E55" s="173"/>
      <c r="F55" s="173"/>
      <c r="G55" s="173"/>
      <c r="H55" s="173"/>
      <c r="I55" s="173"/>
      <c r="J55" s="173"/>
      <c r="K55" s="173"/>
      <c r="L55" s="173"/>
      <c r="M55" s="173"/>
      <c r="N55" s="173"/>
      <c r="O55" s="173"/>
      <c r="P55" s="173"/>
      <c r="Q55" s="173"/>
      <c r="R55" s="173"/>
      <c r="S55" s="173"/>
      <c r="T55" s="173"/>
      <c r="U55" s="173"/>
      <c r="V55" s="173"/>
      <c r="W55" s="173"/>
      <c r="X55" s="173"/>
      <c r="Y55" s="173"/>
      <c r="Z55" s="173"/>
    </row>
    <row r="56" spans="1:26" ht="12.75" customHeight="1">
      <c r="A56" s="173"/>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row>
    <row r="57" spans="1:26" ht="12.75" customHeight="1">
      <c r="A57" s="173"/>
      <c r="B57" s="173"/>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row>
    <row r="58" spans="1:26" ht="12.75" customHeight="1">
      <c r="A58" s="173"/>
      <c r="B58" s="173"/>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row>
    <row r="59" spans="1:26" ht="12.75" customHeight="1">
      <c r="A59" s="173"/>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row>
    <row r="60" spans="1:26" ht="12.75" customHeight="1">
      <c r="A60" s="173"/>
      <c r="B60" s="173"/>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row>
    <row r="61" spans="1:26" ht="12.75" customHeight="1">
      <c r="A61" s="173"/>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row>
    <row r="62" spans="1:26" ht="12.75" customHeight="1">
      <c r="A62" s="173"/>
      <c r="B62" s="173"/>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row>
    <row r="63" spans="1:26" ht="12.75" customHeight="1">
      <c r="A63" s="173"/>
      <c r="B63" s="173"/>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row>
    <row r="64" spans="1:26" ht="12.75" customHeight="1">
      <c r="A64" s="173"/>
      <c r="B64" s="173"/>
      <c r="C64" s="173"/>
      <c r="D64" s="173"/>
      <c r="E64" s="173"/>
      <c r="F64" s="173"/>
      <c r="G64" s="173"/>
      <c r="H64" s="173"/>
      <c r="I64" s="173"/>
      <c r="J64" s="173"/>
      <c r="K64" s="173"/>
      <c r="L64" s="173"/>
      <c r="M64" s="173"/>
      <c r="N64" s="173"/>
      <c r="O64" s="173"/>
      <c r="P64" s="173"/>
      <c r="Q64" s="173"/>
      <c r="R64" s="173"/>
      <c r="S64" s="173"/>
      <c r="T64" s="173"/>
      <c r="U64" s="173"/>
      <c r="V64" s="173"/>
      <c r="W64" s="173"/>
      <c r="X64" s="173"/>
      <c r="Y64" s="173"/>
      <c r="Z64" s="173"/>
    </row>
    <row r="65" spans="1:26" ht="12.75" customHeight="1">
      <c r="A65" s="173"/>
      <c r="B65" s="173"/>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row>
    <row r="66" spans="1:26" ht="12.75" customHeight="1">
      <c r="A66" s="173"/>
      <c r="B66" s="173"/>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row>
    <row r="67" spans="1:26" ht="12.75" customHeight="1">
      <c r="A67" s="173"/>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row>
    <row r="68" spans="1:26" ht="12.75" customHeight="1">
      <c r="A68" s="173"/>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row>
    <row r="69" spans="1:26" ht="12.75" customHeight="1">
      <c r="A69" s="173"/>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row>
    <row r="70" spans="1:26" ht="12.75" customHeight="1">
      <c r="A70" s="173"/>
      <c r="B70" s="173"/>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row>
    <row r="71" spans="1:26" ht="12.75" customHeight="1">
      <c r="A71" s="173"/>
      <c r="B71" s="173"/>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row>
    <row r="72" spans="1:26" ht="12.75" customHeight="1">
      <c r="A72" s="173"/>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row>
    <row r="73" spans="1:26" ht="12.75" customHeight="1">
      <c r="A73" s="173"/>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row>
    <row r="74" spans="1:26" ht="12.75" customHeight="1">
      <c r="A74" s="173"/>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row>
    <row r="75" spans="1:26" ht="12.75" customHeight="1">
      <c r="A75" s="173"/>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row>
    <row r="76" spans="1:26" ht="12.75" customHeight="1">
      <c r="A76" s="173"/>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row>
    <row r="77" spans="1:26" ht="12.75" customHeight="1">
      <c r="A77" s="173"/>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row>
    <row r="78" spans="1:26" ht="12.75" customHeight="1">
      <c r="A78" s="173"/>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row>
    <row r="79" spans="1:26" ht="12.75" customHeight="1">
      <c r="A79" s="173"/>
      <c r="B79" s="173"/>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row>
    <row r="80" spans="1:26" ht="12.75" customHeight="1">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row>
    <row r="81" spans="1:26" ht="12.75" customHeight="1">
      <c r="A81" s="173"/>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row>
    <row r="82" spans="1:26" ht="12.75" customHeight="1">
      <c r="A82" s="173"/>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row>
    <row r="83" spans="1:26" ht="12.75" customHeight="1">
      <c r="A83" s="173"/>
      <c r="B83" s="173"/>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row>
    <row r="84" spans="1:26" ht="12.75" customHeight="1">
      <c r="A84" s="173"/>
      <c r="B84" s="173"/>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row>
    <row r="85" spans="1:26" ht="12.75" customHeight="1">
      <c r="A85" s="173"/>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row>
    <row r="86" spans="1:26" ht="12.75" customHeight="1">
      <c r="A86" s="173"/>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row>
    <row r="87" spans="1:26" ht="12.75" customHeight="1">
      <c r="A87" s="173"/>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row>
    <row r="88" spans="1:26" ht="12.75" customHeight="1">
      <c r="A88" s="173"/>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row>
    <row r="89" spans="1:26" ht="12.75" customHeight="1">
      <c r="A89" s="173"/>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row>
    <row r="90" spans="1:26" ht="12.75" customHeight="1">
      <c r="A90" s="173"/>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row>
    <row r="91" spans="1:26" ht="12.75" customHeight="1">
      <c r="A91" s="173"/>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row>
    <row r="92" spans="1:26" ht="12.75" customHeight="1">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row>
    <row r="93" spans="1:26" ht="12.75" customHeight="1">
      <c r="A93" s="173"/>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row>
    <row r="94" spans="1:26" ht="12.75" customHeight="1">
      <c r="A94" s="173"/>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row>
    <row r="95" spans="1:26" ht="12.75" customHeight="1">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row>
    <row r="96" spans="1:26" ht="12.75" customHeight="1">
      <c r="A96" s="173"/>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row>
    <row r="97" spans="1:26" ht="12.75" customHeight="1">
      <c r="A97" s="173"/>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row>
    <row r="98" spans="1:26" ht="12.75" customHeight="1">
      <c r="A98" s="173"/>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row>
    <row r="99" spans="1:26" ht="12.75" customHeight="1">
      <c r="A99" s="173"/>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row>
    <row r="100" spans="1:26" ht="12.75" customHeight="1">
      <c r="A100" s="173"/>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row>
    <row r="101" spans="1:26" ht="12.75" customHeight="1">
      <c r="A101" s="173"/>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row>
    <row r="102" spans="1:26" ht="12.75" customHeight="1">
      <c r="A102" s="173"/>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row>
    <row r="103" spans="1:26" ht="12.75" customHeight="1">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row>
    <row r="104" spans="1:26" ht="12.75" customHeight="1">
      <c r="A104" s="173"/>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row>
    <row r="105" spans="1:26" ht="12.75" customHeight="1">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row>
    <row r="106" spans="1:26" ht="12.75" customHeight="1">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row>
    <row r="107" spans="1:26" ht="12.75" customHeight="1">
      <c r="A107" s="173"/>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row>
    <row r="108" spans="1:26" ht="12.75" customHeight="1">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row>
    <row r="109" spans="1:26" ht="12.75" customHeight="1">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row>
    <row r="110" spans="1:26" ht="12.75" customHeight="1">
      <c r="A110" s="173"/>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row>
    <row r="111" spans="1:26" ht="12.75" customHeight="1">
      <c r="A111" s="173"/>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row>
    <row r="112" spans="1:26" ht="12.75" customHeight="1">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row>
    <row r="113" spans="1:26" ht="12.75" customHeight="1">
      <c r="A113" s="173"/>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row>
    <row r="114" spans="1:26" ht="12.75" customHeight="1">
      <c r="A114" s="173"/>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row>
    <row r="115" spans="1:26" ht="12.75" customHeight="1">
      <c r="A115" s="173"/>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row>
    <row r="116" spans="1:26" ht="12.75" customHeight="1">
      <c r="A116" s="173"/>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row>
    <row r="117" spans="1:26" ht="12.75" customHeight="1">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row>
    <row r="118" spans="1:26" ht="12.75" customHeight="1">
      <c r="A118" s="173"/>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row>
    <row r="119" spans="1:26" ht="12.75" customHeight="1">
      <c r="A119" s="173"/>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row>
    <row r="120" spans="1:26" ht="12.75" customHeight="1">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row>
    <row r="121" spans="1:26" ht="12.75" customHeight="1">
      <c r="A121" s="173"/>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row>
    <row r="122" spans="1:26" ht="12.75" customHeight="1">
      <c r="A122" s="173"/>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row>
    <row r="123" spans="1:26" ht="12.75" customHeight="1">
      <c r="A123" s="173"/>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row>
    <row r="124" spans="1:26" ht="12.75" customHeight="1">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row>
    <row r="125" spans="1:26" ht="12.75" customHeight="1">
      <c r="A125" s="173"/>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row>
    <row r="126" spans="1:26" ht="12.75" customHeight="1">
      <c r="A126" s="173"/>
      <c r="B126" s="173"/>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row>
    <row r="127" spans="1:26" ht="12.75" customHeight="1">
      <c r="A127" s="173"/>
      <c r="B127" s="173"/>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row>
    <row r="128" spans="1:26" ht="12.75" customHeight="1">
      <c r="A128" s="173"/>
      <c r="B128" s="173"/>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row>
    <row r="129" spans="1:26" ht="12.75" customHeight="1">
      <c r="A129" s="173"/>
      <c r="B129" s="173"/>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row>
    <row r="130" spans="1:26" ht="12.75" customHeight="1">
      <c r="A130" s="173"/>
      <c r="B130" s="173"/>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row>
    <row r="131" spans="1:26" ht="12.75" customHeight="1">
      <c r="A131" s="173"/>
      <c r="B131" s="173"/>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row>
    <row r="132" spans="1:26" ht="12.75" customHeight="1">
      <c r="A132" s="173"/>
      <c r="B132" s="173"/>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row>
    <row r="133" spans="1:26" ht="12.75" customHeight="1">
      <c r="A133" s="173"/>
      <c r="B133" s="173"/>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row>
    <row r="134" spans="1:26" ht="12.75" customHeight="1">
      <c r="A134" s="173"/>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row>
    <row r="135" spans="1:26" ht="12.75" customHeight="1">
      <c r="A135" s="173"/>
      <c r="B135" s="173"/>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row>
    <row r="136" spans="1:26" ht="12.75" customHeight="1">
      <c r="A136" s="173"/>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row>
    <row r="137" spans="1:26" ht="12.75" customHeight="1">
      <c r="A137" s="173"/>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row>
    <row r="138" spans="1:26" ht="12.75" customHeight="1">
      <c r="A138" s="173"/>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row>
    <row r="139" spans="1:26" ht="12.75" customHeight="1">
      <c r="A139" s="173"/>
      <c r="B139" s="173"/>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row>
    <row r="140" spans="1:26" ht="12.75" customHeight="1">
      <c r="A140" s="173"/>
      <c r="B140" s="173"/>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row>
    <row r="141" spans="1:26" ht="12.75" customHeight="1">
      <c r="A141" s="173"/>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row>
    <row r="142" spans="1:26" ht="12.75" customHeight="1">
      <c r="A142" s="173"/>
      <c r="B142" s="173"/>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row>
    <row r="143" spans="1:26" ht="12.75" customHeight="1">
      <c r="A143" s="173"/>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row>
    <row r="144" spans="1:26" ht="12.75" customHeight="1">
      <c r="A144" s="173"/>
      <c r="B144" s="173"/>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row>
    <row r="145" spans="1:26" ht="12.75" customHeight="1">
      <c r="A145" s="173"/>
      <c r="B145" s="173"/>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row>
    <row r="146" spans="1:26" ht="12.75" customHeight="1">
      <c r="A146" s="173"/>
      <c r="B146" s="173"/>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row>
    <row r="147" spans="1:26" ht="12.75" customHeight="1">
      <c r="A147" s="173"/>
      <c r="B147" s="173"/>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row>
    <row r="148" spans="1:26" ht="12.75" customHeight="1">
      <c r="A148" s="173"/>
      <c r="B148" s="173"/>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row>
    <row r="149" spans="1:26" ht="12.75" customHeight="1">
      <c r="A149" s="173"/>
      <c r="B149" s="173"/>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row>
    <row r="150" spans="1:26" ht="12.75" customHeight="1">
      <c r="A150" s="173"/>
      <c r="B150" s="173"/>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row>
    <row r="151" spans="1:26" ht="12.75" customHeight="1">
      <c r="A151" s="173"/>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row>
    <row r="152" spans="1:26" ht="12.75" customHeight="1">
      <c r="A152" s="173"/>
      <c r="B152" s="173"/>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row>
    <row r="153" spans="1:26" ht="12.75" customHeight="1">
      <c r="A153" s="173"/>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row>
    <row r="154" spans="1:26" ht="12.75" customHeight="1">
      <c r="A154" s="173"/>
      <c r="B154" s="173"/>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row>
    <row r="155" spans="1:26" ht="12.75" customHeight="1">
      <c r="A155" s="173"/>
      <c r="B155" s="173"/>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row>
    <row r="156" spans="1:26" ht="12.75" customHeight="1">
      <c r="A156" s="173"/>
      <c r="B156" s="173"/>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row>
    <row r="157" spans="1:26" ht="12.75" customHeight="1">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row>
    <row r="158" spans="1:26" ht="12.75" customHeight="1">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row>
    <row r="159" spans="1:26" ht="12.75" customHeight="1">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row>
    <row r="160" spans="1:26" ht="12.75" customHeight="1">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row>
    <row r="161" spans="1:26" ht="12.75" customHeight="1">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row>
    <row r="162" spans="1:26" ht="12.75" customHeight="1">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row>
    <row r="163" spans="1:26" ht="12.75" customHeight="1">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row>
    <row r="164" spans="1:26" ht="12.75" customHeight="1">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row>
    <row r="165" spans="1:26" ht="12.75" customHeight="1">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row>
    <row r="166" spans="1:26" ht="12.75" customHeight="1">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row>
    <row r="167" spans="1:26" ht="12.75" customHeight="1">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row>
    <row r="168" spans="1:26" ht="12.75" customHeight="1">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row>
    <row r="169" spans="1:26" ht="12.75" customHeight="1">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row>
    <row r="170" spans="1:26" ht="12.75" customHeight="1">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row>
    <row r="171" spans="1:26" ht="12.75" customHeight="1">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row>
    <row r="172" spans="1:26" ht="12.75" customHeight="1">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row>
    <row r="173" spans="1:26" ht="12.75" customHeight="1">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row>
    <row r="174" spans="1:26" ht="12.75" customHeight="1">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row>
    <row r="175" spans="1:26" ht="12.75" customHeight="1">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row>
    <row r="176" spans="1:26" ht="12.75" customHeight="1">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row>
    <row r="177" spans="1:26" ht="12.75" customHeight="1">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row>
    <row r="178" spans="1:26" ht="12.75" customHeight="1">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row>
    <row r="179" spans="1:26" ht="12.75" customHeight="1">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row>
    <row r="180" spans="1:26" ht="12.75" customHeight="1">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row>
    <row r="181" spans="1:26" ht="12.75" customHeight="1">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row>
    <row r="182" spans="1:26" ht="12.75" customHeight="1">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row>
    <row r="183" spans="1:26" ht="12.75" customHeight="1">
      <c r="A183" s="173"/>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row>
    <row r="184" spans="1:26" ht="12.75" customHeight="1">
      <c r="A184" s="173"/>
      <c r="B184" s="173"/>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row>
    <row r="185" spans="1:26" ht="12.75" customHeight="1">
      <c r="A185" s="173"/>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row>
    <row r="186" spans="1:26" ht="12.75" customHeight="1">
      <c r="A186" s="173"/>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row>
    <row r="187" spans="1:26" ht="12.75" customHeight="1">
      <c r="A187" s="173"/>
      <c r="B187" s="173"/>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row>
    <row r="188" spans="1:26" ht="12.75" customHeight="1">
      <c r="A188" s="173"/>
      <c r="B188" s="173"/>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row>
    <row r="189" spans="1:26" ht="12.75" customHeight="1">
      <c r="A189" s="173"/>
      <c r="B189" s="173"/>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row>
    <row r="190" spans="1:26" ht="12.75" customHeight="1">
      <c r="A190" s="173"/>
      <c r="B190" s="173"/>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row>
    <row r="191" spans="1:26" ht="12.75" customHeight="1">
      <c r="A191" s="173"/>
      <c r="B191" s="173"/>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row>
    <row r="192" spans="1:26" ht="12.75" customHeight="1">
      <c r="A192" s="173"/>
      <c r="B192" s="173"/>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row>
    <row r="193" spans="1:26" ht="12.75" customHeight="1">
      <c r="A193" s="173"/>
      <c r="B193" s="173"/>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row>
    <row r="194" spans="1:26" ht="12.75" customHeight="1">
      <c r="A194" s="173"/>
      <c r="B194" s="173"/>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row>
    <row r="195" spans="1:26" ht="12.75" customHeight="1">
      <c r="A195" s="173"/>
      <c r="B195" s="173"/>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row>
    <row r="196" spans="1:26" ht="12.75" customHeight="1">
      <c r="A196" s="173"/>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row>
    <row r="197" spans="1:26" ht="12.75" customHeight="1">
      <c r="A197" s="173"/>
      <c r="B197" s="173"/>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row>
    <row r="198" spans="1:26" ht="12.75" customHeight="1">
      <c r="A198" s="173"/>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row>
    <row r="199" spans="1:26" ht="12.75" customHeight="1">
      <c r="A199" s="173"/>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row>
    <row r="200" spans="1:26" ht="12.75" customHeight="1">
      <c r="A200" s="173"/>
      <c r="B200" s="173"/>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row>
    <row r="201" spans="1:26" ht="12.75" customHeight="1">
      <c r="A201" s="173"/>
      <c r="B201" s="173"/>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row>
    <row r="202" spans="1:26" ht="12.75" customHeight="1">
      <c r="A202" s="173"/>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row>
    <row r="203" spans="1:26" ht="12.75" customHeight="1">
      <c r="A203" s="173"/>
      <c r="B203" s="173"/>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row>
    <row r="204" spans="1:26" ht="12.75" customHeight="1">
      <c r="A204" s="173"/>
      <c r="B204" s="173"/>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row>
    <row r="205" spans="1:26" ht="12.75" customHeight="1">
      <c r="A205" s="173"/>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row>
    <row r="206" spans="1:26" ht="12.75" customHeight="1">
      <c r="A206" s="173"/>
      <c r="B206" s="173"/>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row>
    <row r="207" spans="1:26" ht="12.75" customHeight="1">
      <c r="A207" s="173"/>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row>
    <row r="208" spans="1:26" ht="12.75" customHeight="1">
      <c r="A208" s="173"/>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row>
    <row r="209" spans="1:26" ht="12.75" customHeight="1">
      <c r="A209" s="173"/>
      <c r="B209" s="173"/>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row>
    <row r="210" spans="1:26" ht="12.75" customHeight="1">
      <c r="A210" s="173"/>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row>
    <row r="211" spans="1:26" ht="12.75" customHeight="1">
      <c r="A211" s="173"/>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row>
    <row r="212" spans="1:26" ht="12.75" customHeight="1">
      <c r="A212" s="173"/>
      <c r="B212" s="173"/>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row>
    <row r="213" spans="1:26" ht="12.75" customHeight="1">
      <c r="A213" s="173"/>
      <c r="B213" s="173"/>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row>
    <row r="214" spans="1:26" ht="12.75" customHeight="1">
      <c r="A214" s="173"/>
      <c r="B214" s="173"/>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row>
    <row r="215" spans="1:26" ht="12.75" customHeight="1">
      <c r="A215" s="173"/>
      <c r="B215" s="173"/>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row>
    <row r="216" spans="1:26" ht="12.75" customHeight="1">
      <c r="A216" s="173"/>
      <c r="B216" s="173"/>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row>
    <row r="217" spans="1:26" ht="12.75" customHeight="1">
      <c r="A217" s="173"/>
      <c r="B217" s="173"/>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row>
    <row r="218" spans="1:26" ht="12.75" customHeight="1">
      <c r="A218" s="173"/>
      <c r="B218" s="173"/>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row>
    <row r="219" spans="1:26" ht="12.75" customHeight="1">
      <c r="A219" s="173"/>
      <c r="B219" s="173"/>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row>
    <row r="220" spans="1:26" ht="12.75" customHeight="1">
      <c r="A220" s="173"/>
      <c r="B220" s="173"/>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row>
    <row r="221" spans="1:26" ht="12.75" customHeight="1">
      <c r="A221" s="173"/>
      <c r="B221" s="173"/>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row>
    <row r="222" spans="1:26" ht="12.75" customHeight="1">
      <c r="A222" s="173"/>
      <c r="B222" s="173"/>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row>
    <row r="223" spans="1:26" ht="12.75" customHeight="1">
      <c r="A223" s="173"/>
      <c r="B223" s="173"/>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row>
    <row r="224" spans="1:26" ht="12.75" customHeight="1">
      <c r="A224" s="173"/>
      <c r="B224" s="173"/>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row>
    <row r="225" spans="1:26" ht="12.75" customHeight="1">
      <c r="A225" s="173"/>
      <c r="B225" s="173"/>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row>
    <row r="226" spans="1:26" ht="12.75" customHeight="1">
      <c r="A226" s="173"/>
      <c r="B226" s="173"/>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row>
    <row r="227" spans="1:26" ht="12.75" customHeight="1">
      <c r="A227" s="173"/>
      <c r="B227" s="173"/>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row>
    <row r="228" spans="1:26" ht="12.75" customHeight="1">
      <c r="A228" s="173"/>
      <c r="B228" s="173"/>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row>
    <row r="229" spans="1:26" ht="12.75" customHeight="1">
      <c r="A229" s="173"/>
      <c r="B229" s="173"/>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row>
    <row r="230" spans="1:26" ht="12.75" customHeight="1">
      <c r="A230" s="173"/>
      <c r="B230" s="173"/>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row>
    <row r="231" spans="1:26" ht="12.75" customHeight="1">
      <c r="A231" s="173"/>
      <c r="B231" s="173"/>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row>
    <row r="232" spans="1:26" ht="12.75" customHeight="1">
      <c r="A232" s="173"/>
      <c r="B232" s="173"/>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row>
    <row r="233" spans="1:26" ht="12.75" customHeight="1">
      <c r="A233" s="173"/>
      <c r="B233" s="173"/>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row>
    <row r="234" spans="1:26" ht="12.75" customHeight="1">
      <c r="A234" s="173"/>
      <c r="B234" s="173"/>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row>
    <row r="235" spans="1:26" ht="12.75" customHeight="1">
      <c r="A235" s="173"/>
      <c r="B235" s="173"/>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row>
    <row r="236" spans="1:26" ht="12.75" customHeight="1">
      <c r="A236" s="173"/>
      <c r="B236" s="173"/>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row>
    <row r="237" spans="1:26" ht="12.75" customHeight="1">
      <c r="A237" s="173"/>
      <c r="B237" s="173"/>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row>
    <row r="238" spans="1:26" ht="12.75" customHeight="1">
      <c r="A238" s="173"/>
      <c r="B238" s="173"/>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row>
    <row r="239" spans="1:26" ht="12.75" customHeight="1">
      <c r="A239" s="173"/>
      <c r="B239" s="173"/>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row>
    <row r="240" spans="1:26" ht="12.75" customHeight="1">
      <c r="A240" s="173"/>
      <c r="B240" s="173"/>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row>
    <row r="241" spans="1:26" ht="12.75" customHeight="1">
      <c r="A241" s="173"/>
      <c r="B241" s="173"/>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row>
    <row r="242" spans="1:26" ht="12.75" customHeight="1">
      <c r="A242" s="173"/>
      <c r="B242" s="173"/>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row>
    <row r="243" spans="1:26" ht="12.75" customHeight="1">
      <c r="A243" s="173"/>
      <c r="B243" s="173"/>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row>
    <row r="244" spans="1:26" ht="12.75" customHeight="1">
      <c r="A244" s="173"/>
      <c r="B244" s="173"/>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row>
    <row r="245" spans="1:26" ht="12.75" customHeight="1">
      <c r="A245" s="173"/>
      <c r="B245" s="173"/>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row>
    <row r="246" spans="1:26" ht="12.75" customHeight="1">
      <c r="A246" s="173"/>
      <c r="B246" s="173"/>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row>
    <row r="247" spans="1:26" ht="12.75" customHeight="1">
      <c r="A247" s="173"/>
      <c r="B247" s="173"/>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row>
    <row r="248" spans="1:26" ht="12.75" customHeight="1">
      <c r="A248" s="173"/>
      <c r="B248" s="173"/>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row>
    <row r="249" spans="1:26" ht="12.75" customHeight="1">
      <c r="A249" s="173"/>
      <c r="B249" s="173"/>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row>
    <row r="250" spans="1:26" ht="12.75" customHeight="1">
      <c r="A250" s="173"/>
      <c r="B250" s="173"/>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row>
    <row r="251" spans="1:26" ht="12.75" customHeight="1">
      <c r="A251" s="173"/>
      <c r="B251" s="173"/>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row>
    <row r="252" spans="1:26" ht="12.75" customHeight="1">
      <c r="A252" s="173"/>
      <c r="B252" s="173"/>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row>
    <row r="253" spans="1:26" ht="12.75" customHeight="1">
      <c r="A253" s="173"/>
      <c r="B253" s="173"/>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row>
    <row r="254" spans="1:26" ht="12.75" customHeight="1">
      <c r="A254" s="173"/>
      <c r="B254" s="173"/>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row>
    <row r="255" spans="1:26" ht="12.75" customHeight="1">
      <c r="A255" s="173"/>
      <c r="B255" s="173"/>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row>
    <row r="256" spans="1:26" ht="12.75" customHeight="1">
      <c r="A256" s="173"/>
      <c r="B256" s="173"/>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row>
    <row r="257" spans="1:26" ht="12.75" customHeight="1">
      <c r="A257" s="173"/>
      <c r="B257" s="173"/>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row>
    <row r="258" spans="1:26" ht="12.75" customHeight="1">
      <c r="A258" s="173"/>
      <c r="B258" s="173"/>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row>
    <row r="259" spans="1:26" ht="12.75" customHeight="1">
      <c r="A259" s="173"/>
      <c r="B259" s="173"/>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row>
    <row r="260" spans="1:26" ht="12.75" customHeight="1">
      <c r="A260" s="173"/>
      <c r="B260" s="173"/>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row>
    <row r="261" spans="1:26" ht="12.75" customHeight="1">
      <c r="A261" s="173"/>
      <c r="B261" s="173"/>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row>
    <row r="262" spans="1:26" ht="12.75" customHeight="1">
      <c r="A262" s="173"/>
      <c r="B262" s="173"/>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row>
    <row r="263" spans="1:26" ht="12.75" customHeight="1">
      <c r="A263" s="173"/>
      <c r="B263" s="173"/>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row>
    <row r="264" spans="1:26" ht="12.75" customHeight="1">
      <c r="A264" s="173"/>
      <c r="B264" s="173"/>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row>
    <row r="265" spans="1:26" ht="12.75" customHeight="1">
      <c r="A265" s="173"/>
      <c r="B265" s="173"/>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row>
    <row r="266" spans="1:26" ht="12.75" customHeight="1">
      <c r="A266" s="173"/>
      <c r="B266" s="173"/>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row>
    <row r="267" spans="1:26" ht="12.75" customHeight="1">
      <c r="A267" s="173"/>
      <c r="B267" s="173"/>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row>
    <row r="268" spans="1:26" ht="12.75" customHeight="1">
      <c r="A268" s="173"/>
      <c r="B268" s="173"/>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row>
    <row r="269" spans="1:26" ht="12.75" customHeight="1">
      <c r="A269" s="173"/>
      <c r="B269" s="173"/>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row>
    <row r="270" spans="1:26" ht="12.75" customHeight="1">
      <c r="A270" s="173"/>
      <c r="B270" s="173"/>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row>
    <row r="271" spans="1:26" ht="12.75" customHeight="1">
      <c r="A271" s="173"/>
      <c r="B271" s="173"/>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row>
    <row r="272" spans="1:26" ht="12.75" customHeight="1">
      <c r="A272" s="173"/>
      <c r="B272" s="173"/>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row>
    <row r="273" spans="1:26" ht="12.75" customHeight="1">
      <c r="A273" s="173"/>
      <c r="B273" s="173"/>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row>
    <row r="274" spans="1:26" ht="12.75" customHeight="1">
      <c r="A274" s="173"/>
      <c r="B274" s="173"/>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row>
    <row r="275" spans="1:26" ht="12.75" customHeight="1">
      <c r="A275" s="173"/>
      <c r="B275" s="173"/>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row>
    <row r="276" spans="1:26" ht="12.75" customHeight="1">
      <c r="A276" s="173"/>
      <c r="B276" s="173"/>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row>
    <row r="277" spans="1:26" ht="12.75" customHeight="1">
      <c r="A277" s="173"/>
      <c r="B277" s="173"/>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row>
    <row r="278" spans="1:26" ht="12.75" customHeight="1">
      <c r="A278" s="173"/>
      <c r="B278" s="173"/>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row>
    <row r="279" spans="1:26" ht="12.75" customHeight="1">
      <c r="A279" s="173"/>
      <c r="B279" s="173"/>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row>
    <row r="280" spans="1:26" ht="12.75" customHeight="1">
      <c r="A280" s="173"/>
      <c r="B280" s="173"/>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row>
    <row r="281" spans="1:26" ht="12.75" customHeight="1">
      <c r="A281" s="173"/>
      <c r="B281" s="173"/>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row>
    <row r="282" spans="1:26" ht="12.75" customHeight="1">
      <c r="A282" s="173"/>
      <c r="B282" s="173"/>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row>
    <row r="283" spans="1:26" ht="12.75" customHeight="1">
      <c r="A283" s="173"/>
      <c r="B283" s="173"/>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row>
    <row r="284" spans="1:26" ht="12.75" customHeight="1">
      <c r="A284" s="173"/>
      <c r="B284" s="173"/>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row>
    <row r="285" spans="1:26" ht="12.75" customHeight="1">
      <c r="A285" s="173"/>
      <c r="B285" s="173"/>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row>
    <row r="286" spans="1:26" ht="12.75" customHeight="1">
      <c r="A286" s="173"/>
      <c r="B286" s="173"/>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row>
    <row r="287" spans="1:26" ht="12.75" customHeight="1">
      <c r="A287" s="173"/>
      <c r="B287" s="173"/>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row>
    <row r="288" spans="1:26" ht="12.75" customHeight="1">
      <c r="A288" s="173"/>
      <c r="B288" s="173"/>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row>
    <row r="289" spans="1:26" ht="12.75" customHeight="1">
      <c r="A289" s="173"/>
      <c r="B289" s="173"/>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row>
    <row r="290" spans="1:26" ht="12.75" customHeight="1">
      <c r="A290" s="173"/>
      <c r="B290" s="173"/>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row>
    <row r="291" spans="1:26" ht="12.75" customHeight="1">
      <c r="A291" s="173"/>
      <c r="B291" s="173"/>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row>
    <row r="292" spans="1:26" ht="12.75" customHeight="1">
      <c r="A292" s="173"/>
      <c r="B292" s="173"/>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row>
    <row r="293" spans="1:26" ht="12.75" customHeight="1">
      <c r="A293" s="173"/>
      <c r="B293" s="173"/>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row>
    <row r="294" spans="1:26" ht="12.75" customHeight="1">
      <c r="A294" s="173"/>
      <c r="B294" s="173"/>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row>
    <row r="295" spans="1:26" ht="12.75" customHeight="1">
      <c r="A295" s="173"/>
      <c r="B295" s="173"/>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row>
    <row r="296" spans="1:26" ht="12.75" customHeight="1">
      <c r="A296" s="173"/>
      <c r="B296" s="173"/>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row>
    <row r="297" spans="1:26" ht="12.75" customHeight="1">
      <c r="A297" s="173"/>
      <c r="B297" s="173"/>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row>
    <row r="298" spans="1:26" ht="12.75" customHeight="1">
      <c r="A298" s="173"/>
      <c r="B298" s="173"/>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row>
    <row r="299" spans="1:26" ht="12.75" customHeight="1">
      <c r="A299" s="173"/>
      <c r="B299" s="173"/>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row>
    <row r="300" spans="1:26" ht="12.75" customHeight="1">
      <c r="A300" s="173"/>
      <c r="B300" s="173"/>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row>
    <row r="301" spans="1:26" ht="12.75" customHeight="1">
      <c r="A301" s="173"/>
      <c r="B301" s="173"/>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row>
    <row r="302" spans="1:26" ht="12.75" customHeight="1">
      <c r="A302" s="173"/>
      <c r="B302" s="173"/>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row>
    <row r="303" spans="1:26" ht="12.75" customHeight="1">
      <c r="A303" s="173"/>
      <c r="B303" s="173"/>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row>
    <row r="304" spans="1:26" ht="12.75" customHeight="1">
      <c r="A304" s="173"/>
      <c r="B304" s="173"/>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row>
    <row r="305" spans="1:26" ht="12.75" customHeight="1">
      <c r="A305" s="173"/>
      <c r="B305" s="173"/>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row>
    <row r="306" spans="1:26" ht="12.75" customHeight="1">
      <c r="A306" s="173"/>
      <c r="B306" s="173"/>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row>
    <row r="307" spans="1:26" ht="12.75" customHeight="1">
      <c r="A307" s="173"/>
      <c r="B307" s="173"/>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row>
    <row r="308" spans="1:26" ht="12.75" customHeight="1">
      <c r="A308" s="173"/>
      <c r="B308" s="173"/>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row>
    <row r="309" spans="1:26" ht="12.75" customHeight="1">
      <c r="A309" s="173"/>
      <c r="B309" s="173"/>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row>
    <row r="310" spans="1:26" ht="12.75" customHeight="1">
      <c r="A310" s="173"/>
      <c r="B310" s="173"/>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row>
    <row r="311" spans="1:26" ht="12.75" customHeight="1">
      <c r="A311" s="173"/>
      <c r="B311" s="173"/>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row>
    <row r="312" spans="1:26" ht="12.75" customHeight="1">
      <c r="A312" s="173"/>
      <c r="B312" s="173"/>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row>
    <row r="313" spans="1:26" ht="12.75" customHeight="1">
      <c r="A313" s="173"/>
      <c r="B313" s="173"/>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row>
    <row r="314" spans="1:26" ht="12.75" customHeight="1">
      <c r="A314" s="173"/>
      <c r="B314" s="173"/>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row>
    <row r="315" spans="1:26" ht="12.75" customHeight="1">
      <c r="A315" s="173"/>
      <c r="B315" s="173"/>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row>
    <row r="316" spans="1:26" ht="12.75" customHeight="1">
      <c r="A316" s="173"/>
      <c r="B316" s="173"/>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row>
    <row r="317" spans="1:26" ht="12.75" customHeight="1">
      <c r="A317" s="173"/>
      <c r="B317" s="173"/>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row>
    <row r="318" spans="1:26" ht="12.75" customHeight="1">
      <c r="A318" s="173"/>
      <c r="B318" s="173"/>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row>
    <row r="319" spans="1:26" ht="12.75" customHeight="1">
      <c r="A319" s="173"/>
      <c r="B319" s="173"/>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row>
    <row r="320" spans="1:26" ht="12.75" customHeight="1">
      <c r="A320" s="173"/>
      <c r="B320" s="173"/>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row>
    <row r="321" spans="1:26" ht="12.75" customHeight="1">
      <c r="A321" s="173"/>
      <c r="B321" s="173"/>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row>
    <row r="322" spans="1:26" ht="12.75" customHeight="1">
      <c r="A322" s="173"/>
      <c r="B322" s="173"/>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row>
    <row r="323" spans="1:26" ht="12.75" customHeight="1">
      <c r="A323" s="173"/>
      <c r="B323" s="173"/>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row>
    <row r="324" spans="1:26" ht="12.75" customHeight="1">
      <c r="A324" s="173"/>
      <c r="B324" s="173"/>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row>
    <row r="325" spans="1:26" ht="12.75" customHeight="1">
      <c r="A325" s="173"/>
      <c r="B325" s="173"/>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row>
    <row r="326" spans="1:26" ht="12.75" customHeight="1">
      <c r="A326" s="173"/>
      <c r="B326" s="173"/>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row>
    <row r="327" spans="1:26" ht="12.75" customHeight="1">
      <c r="A327" s="173"/>
      <c r="B327" s="173"/>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row>
    <row r="328" spans="1:26" ht="12.75" customHeight="1">
      <c r="A328" s="173"/>
      <c r="B328" s="173"/>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row>
    <row r="329" spans="1:26" ht="12.75" customHeight="1">
      <c r="A329" s="173"/>
      <c r="B329" s="173"/>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row>
    <row r="330" spans="1:26" ht="12.75" customHeight="1">
      <c r="A330" s="173"/>
      <c r="B330" s="173"/>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row>
    <row r="331" spans="1:26" ht="12.75" customHeight="1">
      <c r="A331" s="173"/>
      <c r="B331" s="173"/>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row>
    <row r="332" spans="1:26" ht="12.75" customHeight="1">
      <c r="A332" s="173"/>
      <c r="B332" s="173"/>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row>
    <row r="333" spans="1:26" ht="12.75" customHeight="1">
      <c r="A333" s="173"/>
      <c r="B333" s="173"/>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row>
    <row r="334" spans="1:26" ht="12.75" customHeight="1">
      <c r="A334" s="173"/>
      <c r="B334" s="173"/>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row>
    <row r="335" spans="1:26" ht="12.75" customHeight="1">
      <c r="A335" s="173"/>
      <c r="B335" s="173"/>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row>
    <row r="336" spans="1:26" ht="12.75" customHeight="1">
      <c r="A336" s="173"/>
      <c r="B336" s="173"/>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row>
    <row r="337" spans="1:26" ht="12.75" customHeight="1">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row>
    <row r="338" spans="1:26" ht="12.75" customHeight="1">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row>
    <row r="339" spans="1:26" ht="12.75" customHeight="1">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row>
    <row r="340" spans="1:26" ht="12.75" customHeight="1">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row>
    <row r="341" spans="1:26" ht="12.75" customHeight="1">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row>
    <row r="342" spans="1:26" ht="12.75" customHeight="1">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row>
    <row r="343" spans="1:26" ht="12.75" customHeight="1">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row>
    <row r="344" spans="1:26" ht="12.75" customHeight="1">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row>
    <row r="345" spans="1:26" ht="12.75" customHeight="1">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row>
    <row r="346" spans="1:26" ht="12.75" customHeight="1">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row>
    <row r="347" spans="1:26" ht="12.75" customHeight="1">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row>
    <row r="348" spans="1:26" ht="12.75" customHeight="1">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row>
    <row r="349" spans="1:26" ht="12.75" customHeight="1">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row>
    <row r="350" spans="1:26" ht="12.75" customHeight="1">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row>
    <row r="351" spans="1:26" ht="12.75" customHeight="1">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row>
    <row r="352" spans="1:26" ht="12.75" customHeight="1">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row>
    <row r="353" spans="1:26" ht="12.75" customHeight="1">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row>
    <row r="354" spans="1:26" ht="12.75" customHeight="1">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row>
    <row r="355" spans="1:26" ht="12.75" customHeight="1">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row>
    <row r="356" spans="1:26" ht="12.75" customHeight="1">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row>
    <row r="357" spans="1:26" ht="12.75" customHeight="1">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row>
    <row r="358" spans="1:26" ht="12.75" customHeight="1">
      <c r="A358" s="173"/>
      <c r="B358" s="173"/>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row>
    <row r="359" spans="1:26" ht="12.75" customHeight="1">
      <c r="A359" s="173"/>
      <c r="B359" s="173"/>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row>
    <row r="360" spans="1:26" ht="12.75" customHeight="1">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row>
    <row r="361" spans="1:26" ht="12.75" customHeight="1">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row>
    <row r="362" spans="1:26" ht="12.75" customHeight="1">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row>
    <row r="363" spans="1:26" ht="12.75" customHeight="1">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row>
    <row r="364" spans="1:26" ht="12.75" customHeight="1">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row>
    <row r="365" spans="1:26" ht="12.75" customHeight="1">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row>
    <row r="366" spans="1:26" ht="12.75" customHeight="1">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row>
    <row r="367" spans="1:26" ht="12.75" customHeight="1">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row>
    <row r="368" spans="1:26" ht="12.75" customHeight="1">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row>
    <row r="369" spans="1:26" ht="12.75" customHeight="1">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row>
    <row r="370" spans="1:26" ht="12.75" customHeight="1">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row>
    <row r="371" spans="1:26" ht="12.75" customHeight="1">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row>
    <row r="372" spans="1:26" ht="12.75" customHeight="1">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row>
    <row r="373" spans="1:26" ht="12.75" customHeight="1">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row>
    <row r="374" spans="1:26" ht="12.75" customHeight="1">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row>
    <row r="375" spans="1:26" ht="12.75" customHeight="1">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row>
    <row r="376" spans="1:26" ht="12.75" customHeight="1">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row>
    <row r="377" spans="1:26" ht="12.75" customHeight="1">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row>
    <row r="378" spans="1:26" ht="12.75" customHeight="1">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row>
    <row r="379" spans="1:26" ht="12.75" customHeight="1">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row>
    <row r="380" spans="1:26" ht="12.75" customHeight="1">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row>
    <row r="381" spans="1:26" ht="12.75" customHeight="1">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row>
    <row r="382" spans="1:26" ht="12.75" customHeight="1">
      <c r="A382" s="173"/>
      <c r="B382" s="173"/>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row>
    <row r="383" spans="1:26" ht="12.75" customHeight="1">
      <c r="A383" s="173"/>
      <c r="B383" s="173"/>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row>
    <row r="384" spans="1:26" ht="12.75" customHeight="1">
      <c r="A384" s="173"/>
      <c r="B384" s="173"/>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row>
    <row r="385" spans="1:26" ht="12.75" customHeight="1">
      <c r="A385" s="173"/>
      <c r="B385" s="173"/>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row>
    <row r="386" spans="1:26" ht="12.75" customHeight="1">
      <c r="A386" s="173"/>
      <c r="B386" s="173"/>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row>
    <row r="387" spans="1:26" ht="12.75" customHeight="1">
      <c r="A387" s="173"/>
      <c r="B387" s="173"/>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row>
    <row r="388" spans="1:26" ht="12.75" customHeight="1">
      <c r="A388" s="173"/>
      <c r="B388" s="173"/>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row>
    <row r="389" spans="1:26" ht="12.75" customHeight="1">
      <c r="A389" s="173"/>
      <c r="B389" s="173"/>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row>
    <row r="390" spans="1:26" ht="12.75" customHeight="1">
      <c r="A390" s="173"/>
      <c r="B390" s="173"/>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row>
    <row r="391" spans="1:26" ht="12.75" customHeight="1">
      <c r="A391" s="173"/>
      <c r="B391" s="173"/>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row>
    <row r="392" spans="1:26" ht="12.75" customHeight="1">
      <c r="A392" s="173"/>
      <c r="B392" s="173"/>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row>
    <row r="393" spans="1:26" ht="12.75" customHeight="1">
      <c r="A393" s="173"/>
      <c r="B393" s="173"/>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row>
    <row r="394" spans="1:26" ht="12.75" customHeight="1">
      <c r="A394" s="173"/>
      <c r="B394" s="173"/>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row>
    <row r="395" spans="1:26" ht="12.75" customHeight="1">
      <c r="A395" s="173"/>
      <c r="B395" s="173"/>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row>
    <row r="396" spans="1:26" ht="12.75" customHeight="1">
      <c r="A396" s="173"/>
      <c r="B396" s="173"/>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row>
    <row r="397" spans="1:26" ht="12.75" customHeight="1">
      <c r="A397" s="173"/>
      <c r="B397" s="173"/>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row>
    <row r="398" spans="1:26" ht="12.75" customHeight="1">
      <c r="A398" s="173"/>
      <c r="B398" s="173"/>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row>
    <row r="399" spans="1:26" ht="12.75" customHeight="1">
      <c r="A399" s="173"/>
      <c r="B399" s="173"/>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row>
    <row r="400" spans="1:26" ht="12.75" customHeight="1">
      <c r="A400" s="173"/>
      <c r="B400" s="173"/>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row>
    <row r="401" spans="1:26" ht="12.75" customHeight="1">
      <c r="A401" s="173"/>
      <c r="B401" s="173"/>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row>
    <row r="402" spans="1:26" ht="12.75" customHeight="1">
      <c r="A402" s="173"/>
      <c r="B402" s="173"/>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row>
    <row r="403" spans="1:26" ht="12.75" customHeight="1">
      <c r="A403" s="173"/>
      <c r="B403" s="173"/>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row>
    <row r="404" spans="1:26" ht="12.75" customHeight="1">
      <c r="A404" s="173"/>
      <c r="B404" s="173"/>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row>
    <row r="405" spans="1:26" ht="12.75" customHeight="1">
      <c r="A405" s="173"/>
      <c r="B405" s="173"/>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row>
    <row r="406" spans="1:26" ht="12.75" customHeight="1">
      <c r="A406" s="173"/>
      <c r="B406" s="173"/>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row>
    <row r="407" spans="1:26" ht="12.75" customHeight="1">
      <c r="A407" s="173"/>
      <c r="B407" s="173"/>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row>
    <row r="408" spans="1:26" ht="12.75" customHeight="1">
      <c r="A408" s="173"/>
      <c r="B408" s="173"/>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row>
    <row r="409" spans="1:26" ht="12.75" customHeight="1">
      <c r="A409" s="173"/>
      <c r="B409" s="173"/>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row>
    <row r="410" spans="1:26" ht="12.75" customHeight="1">
      <c r="A410" s="173"/>
      <c r="B410" s="173"/>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row>
    <row r="411" spans="1:26" ht="12.75" customHeight="1">
      <c r="A411" s="173"/>
      <c r="B411" s="173"/>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row>
    <row r="412" spans="1:26" ht="12.75" customHeight="1">
      <c r="A412" s="173"/>
      <c r="B412" s="173"/>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row>
    <row r="413" spans="1:26" ht="12.75" customHeight="1">
      <c r="A413" s="173"/>
      <c r="B413" s="173"/>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row>
    <row r="414" spans="1:26" ht="12.75" customHeight="1">
      <c r="A414" s="173"/>
      <c r="B414" s="173"/>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row>
    <row r="415" spans="1:26" ht="12.75" customHeight="1">
      <c r="A415" s="173"/>
      <c r="B415" s="173"/>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row>
    <row r="416" spans="1:26" ht="12.75" customHeight="1">
      <c r="A416" s="173"/>
      <c r="B416" s="173"/>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row>
    <row r="417" spans="1:26" ht="12.75" customHeight="1">
      <c r="A417" s="173"/>
      <c r="B417" s="173"/>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row>
    <row r="418" spans="1:26" ht="12.75" customHeight="1">
      <c r="A418" s="173"/>
      <c r="B418" s="173"/>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row>
    <row r="419" spans="1:26" ht="12.75" customHeight="1">
      <c r="A419" s="173"/>
      <c r="B419" s="173"/>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row>
    <row r="420" spans="1:26" ht="12.75" customHeight="1">
      <c r="A420" s="173"/>
      <c r="B420" s="173"/>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row>
    <row r="421" spans="1:26" ht="12.75" customHeight="1">
      <c r="A421" s="173"/>
      <c r="B421" s="173"/>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row>
    <row r="422" spans="1:26" ht="12.75" customHeight="1">
      <c r="A422" s="173"/>
      <c r="B422" s="173"/>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row>
    <row r="423" spans="1:26" ht="12.75" customHeight="1">
      <c r="A423" s="173"/>
      <c r="B423" s="173"/>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row>
    <row r="424" spans="1:26" ht="12.75" customHeight="1">
      <c r="A424" s="173"/>
      <c r="B424" s="173"/>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row>
    <row r="425" spans="1:26" ht="12.75" customHeight="1">
      <c r="A425" s="173"/>
      <c r="B425" s="173"/>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row>
    <row r="426" spans="1:26" ht="12.75" customHeight="1">
      <c r="A426" s="173"/>
      <c r="B426" s="173"/>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row>
    <row r="427" spans="1:26" ht="12.75" customHeight="1">
      <c r="A427" s="173"/>
      <c r="B427" s="173"/>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row>
    <row r="428" spans="1:26" ht="12.75" customHeight="1">
      <c r="A428" s="173"/>
      <c r="B428" s="173"/>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row>
    <row r="429" spans="1:26" ht="12.75" customHeight="1">
      <c r="A429" s="173"/>
      <c r="B429" s="173"/>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row>
    <row r="430" spans="1:26" ht="12.75" customHeight="1">
      <c r="A430" s="173"/>
      <c r="B430" s="173"/>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row>
    <row r="431" spans="1:26" ht="12.75" customHeight="1">
      <c r="A431" s="173"/>
      <c r="B431" s="173"/>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row>
    <row r="432" spans="1:26" ht="12.75" customHeight="1">
      <c r="A432" s="173"/>
      <c r="B432" s="173"/>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row>
    <row r="433" spans="1:26" ht="12.75" customHeight="1">
      <c r="A433" s="173"/>
      <c r="B433" s="173"/>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row>
    <row r="434" spans="1:26" ht="12.75" customHeight="1">
      <c r="A434" s="173"/>
      <c r="B434" s="173"/>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row>
    <row r="435" spans="1:26" ht="12.75" customHeight="1">
      <c r="A435" s="173"/>
      <c r="B435" s="173"/>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row>
    <row r="436" spans="1:26" ht="12.75" customHeight="1">
      <c r="A436" s="173"/>
      <c r="B436" s="173"/>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row>
    <row r="437" spans="1:26" ht="12.75" customHeight="1">
      <c r="A437" s="173"/>
      <c r="B437" s="173"/>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row>
    <row r="438" spans="1:26" ht="12.75" customHeight="1">
      <c r="A438" s="173"/>
      <c r="B438" s="173"/>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row>
    <row r="439" spans="1:26" ht="12.75" customHeight="1">
      <c r="A439" s="173"/>
      <c r="B439" s="173"/>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row>
    <row r="440" spans="1:26" ht="12.75" customHeight="1">
      <c r="A440" s="173"/>
      <c r="B440" s="173"/>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row>
    <row r="441" spans="1:26" ht="12.75" customHeight="1">
      <c r="A441" s="173"/>
      <c r="B441" s="173"/>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row>
    <row r="442" spans="1:26" ht="12.75" customHeight="1">
      <c r="A442" s="173"/>
      <c r="B442" s="173"/>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row>
    <row r="443" spans="1:26" ht="12.75" customHeight="1">
      <c r="A443" s="173"/>
      <c r="B443" s="173"/>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row>
    <row r="444" spans="1:26" ht="12.75" customHeight="1">
      <c r="A444" s="173"/>
      <c r="B444" s="173"/>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row>
    <row r="445" spans="1:26" ht="12.75" customHeight="1">
      <c r="A445" s="173"/>
      <c r="B445" s="173"/>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row>
    <row r="446" spans="1:26" ht="12.75" customHeight="1">
      <c r="A446" s="173"/>
      <c r="B446" s="173"/>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row>
    <row r="447" spans="1:26" ht="12.75" customHeight="1">
      <c r="A447" s="173"/>
      <c r="B447" s="173"/>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row>
    <row r="448" spans="1:26" ht="12.75" customHeight="1">
      <c r="A448" s="173"/>
      <c r="B448" s="173"/>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row>
    <row r="449" spans="1:26" ht="12.75" customHeight="1">
      <c r="A449" s="173"/>
      <c r="B449" s="173"/>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row>
    <row r="450" spans="1:26" ht="12.75" customHeight="1">
      <c r="A450" s="173"/>
      <c r="B450" s="173"/>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row>
    <row r="451" spans="1:26" ht="12.75" customHeight="1">
      <c r="A451" s="173"/>
      <c r="B451" s="173"/>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row>
    <row r="452" spans="1:26" ht="12.75" customHeight="1">
      <c r="A452" s="173"/>
      <c r="B452" s="173"/>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row>
    <row r="453" spans="1:26" ht="12.75" customHeight="1">
      <c r="A453" s="173"/>
      <c r="B453" s="173"/>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row>
    <row r="454" spans="1:26" ht="12.75" customHeight="1">
      <c r="A454" s="173"/>
      <c r="B454" s="173"/>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row>
    <row r="455" spans="1:26" ht="12.75" customHeight="1">
      <c r="A455" s="173"/>
      <c r="B455" s="173"/>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row>
    <row r="456" spans="1:26" ht="12.75" customHeight="1">
      <c r="A456" s="173"/>
      <c r="B456" s="173"/>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row>
    <row r="457" spans="1:26" ht="12.75" customHeight="1">
      <c r="A457" s="173"/>
      <c r="B457" s="173"/>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row>
    <row r="458" spans="1:26" ht="12.75" customHeight="1">
      <c r="A458" s="173"/>
      <c r="B458" s="173"/>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row>
    <row r="459" spans="1:26" ht="12.75" customHeight="1">
      <c r="A459" s="173"/>
      <c r="B459" s="173"/>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row>
    <row r="460" spans="1:26" ht="12.75" customHeight="1">
      <c r="A460" s="173"/>
      <c r="B460" s="173"/>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row>
    <row r="461" spans="1:26" ht="12.75" customHeight="1">
      <c r="A461" s="173"/>
      <c r="B461" s="173"/>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row>
    <row r="462" spans="1:26" ht="12.75" customHeight="1">
      <c r="A462" s="173"/>
      <c r="B462" s="173"/>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row>
    <row r="463" spans="1:26" ht="12.75" customHeight="1">
      <c r="A463" s="173"/>
      <c r="B463" s="173"/>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row>
    <row r="464" spans="1:26" ht="12.75" customHeight="1">
      <c r="A464" s="173"/>
      <c r="B464" s="173"/>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row>
    <row r="465" spans="1:26" ht="12.75" customHeight="1">
      <c r="A465" s="173"/>
      <c r="B465" s="173"/>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row>
    <row r="466" spans="1:26" ht="12.75" customHeight="1">
      <c r="A466" s="173"/>
      <c r="B466" s="173"/>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row>
    <row r="467" spans="1:26" ht="12.75" customHeight="1">
      <c r="A467" s="173"/>
      <c r="B467" s="173"/>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row>
    <row r="468" spans="1:26" ht="12.75" customHeight="1">
      <c r="A468" s="173"/>
      <c r="B468" s="173"/>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row>
    <row r="469" spans="1:26" ht="12.75" customHeight="1">
      <c r="A469" s="173"/>
      <c r="B469" s="173"/>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row>
    <row r="470" spans="1:26" ht="12.75" customHeight="1">
      <c r="A470" s="173"/>
      <c r="B470" s="173"/>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row>
    <row r="471" spans="1:26" ht="12.75" customHeight="1">
      <c r="A471" s="173"/>
      <c r="B471" s="173"/>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row>
    <row r="472" spans="1:26" ht="12.75" customHeight="1">
      <c r="A472" s="173"/>
      <c r="B472" s="173"/>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row>
    <row r="473" spans="1:26" ht="12.75" customHeight="1">
      <c r="A473" s="173"/>
      <c r="B473" s="173"/>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row>
    <row r="474" spans="1:26" ht="12.75" customHeight="1">
      <c r="A474" s="173"/>
      <c r="B474" s="173"/>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row>
    <row r="475" spans="1:26" ht="12.75" customHeight="1">
      <c r="A475" s="173"/>
      <c r="B475" s="173"/>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row>
    <row r="476" spans="1:26" ht="12.75" customHeight="1">
      <c r="A476" s="173"/>
      <c r="B476" s="173"/>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row>
    <row r="477" spans="1:26" ht="12.75" customHeight="1">
      <c r="A477" s="173"/>
      <c r="B477" s="173"/>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row>
    <row r="478" spans="1:26" ht="12.75" customHeight="1">
      <c r="A478" s="173"/>
      <c r="B478" s="173"/>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row>
    <row r="479" spans="1:26" ht="12.75" customHeight="1">
      <c r="A479" s="173"/>
      <c r="B479" s="173"/>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row>
    <row r="480" spans="1:26" ht="12.75" customHeight="1">
      <c r="A480" s="173"/>
      <c r="B480" s="173"/>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row>
    <row r="481" spans="1:26" ht="12.75" customHeight="1">
      <c r="A481" s="173"/>
      <c r="B481" s="173"/>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row>
    <row r="482" spans="1:26" ht="12.75" customHeight="1">
      <c r="A482" s="173"/>
      <c r="B482" s="173"/>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row>
    <row r="483" spans="1:26" ht="12.75" customHeight="1">
      <c r="A483" s="173"/>
      <c r="B483" s="173"/>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row>
    <row r="484" spans="1:26" ht="12.75" customHeight="1">
      <c r="A484" s="173"/>
      <c r="B484" s="173"/>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row>
    <row r="485" spans="1:26" ht="12.75" customHeight="1">
      <c r="A485" s="173"/>
      <c r="B485" s="173"/>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row>
    <row r="486" spans="1:26" ht="12.75" customHeight="1">
      <c r="A486" s="173"/>
      <c r="B486" s="173"/>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row>
    <row r="487" spans="1:26" ht="12.75" customHeight="1">
      <c r="A487" s="173"/>
      <c r="B487" s="173"/>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row>
    <row r="488" spans="1:26" ht="12.75" customHeight="1">
      <c r="A488" s="173"/>
      <c r="B488" s="173"/>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row>
    <row r="489" spans="1:26" ht="12.75" customHeight="1">
      <c r="A489" s="173"/>
      <c r="B489" s="173"/>
      <c r="C489" s="173"/>
      <c r="D489" s="173"/>
      <c r="E489" s="173"/>
      <c r="F489" s="173"/>
      <c r="G489" s="173"/>
      <c r="H489" s="173"/>
      <c r="I489" s="173"/>
      <c r="J489" s="173"/>
      <c r="K489" s="173"/>
      <c r="L489" s="173"/>
      <c r="M489" s="173"/>
      <c r="N489" s="173"/>
      <c r="O489" s="173"/>
      <c r="P489" s="173"/>
      <c r="Q489" s="173"/>
      <c r="R489" s="173"/>
      <c r="S489" s="173"/>
      <c r="T489" s="173"/>
      <c r="U489" s="173"/>
      <c r="V489" s="173"/>
      <c r="W489" s="173"/>
      <c r="X489" s="173"/>
      <c r="Y489" s="173"/>
      <c r="Z489" s="173"/>
    </row>
    <row r="490" spans="1:26" ht="12.75" customHeight="1">
      <c r="A490" s="173"/>
      <c r="B490" s="173"/>
      <c r="C490" s="173"/>
      <c r="D490" s="173"/>
      <c r="E490" s="173"/>
      <c r="F490" s="173"/>
      <c r="G490" s="173"/>
      <c r="H490" s="173"/>
      <c r="I490" s="173"/>
      <c r="J490" s="173"/>
      <c r="K490" s="173"/>
      <c r="L490" s="173"/>
      <c r="M490" s="173"/>
      <c r="N490" s="173"/>
      <c r="O490" s="173"/>
      <c r="P490" s="173"/>
      <c r="Q490" s="173"/>
      <c r="R490" s="173"/>
      <c r="S490" s="173"/>
      <c r="T490" s="173"/>
      <c r="U490" s="173"/>
      <c r="V490" s="173"/>
      <c r="W490" s="173"/>
      <c r="X490" s="173"/>
      <c r="Y490" s="173"/>
      <c r="Z490" s="173"/>
    </row>
    <row r="491" spans="1:26" ht="12.75" customHeight="1">
      <c r="A491" s="173"/>
      <c r="B491" s="173"/>
      <c r="C491" s="173"/>
      <c r="D491" s="173"/>
      <c r="E491" s="173"/>
      <c r="F491" s="173"/>
      <c r="G491" s="173"/>
      <c r="H491" s="173"/>
      <c r="I491" s="173"/>
      <c r="J491" s="173"/>
      <c r="K491" s="173"/>
      <c r="L491" s="173"/>
      <c r="M491" s="173"/>
      <c r="N491" s="173"/>
      <c r="O491" s="173"/>
      <c r="P491" s="173"/>
      <c r="Q491" s="173"/>
      <c r="R491" s="173"/>
      <c r="S491" s="173"/>
      <c r="T491" s="173"/>
      <c r="U491" s="173"/>
      <c r="V491" s="173"/>
      <c r="W491" s="173"/>
      <c r="X491" s="173"/>
      <c r="Y491" s="173"/>
      <c r="Z491" s="173"/>
    </row>
    <row r="492" spans="1:26" ht="12.75" customHeight="1">
      <c r="A492" s="173"/>
      <c r="B492" s="173"/>
      <c r="C492" s="173"/>
      <c r="D492" s="173"/>
      <c r="E492" s="173"/>
      <c r="F492" s="173"/>
      <c r="G492" s="173"/>
      <c r="H492" s="173"/>
      <c r="I492" s="173"/>
      <c r="J492" s="173"/>
      <c r="K492" s="173"/>
      <c r="L492" s="173"/>
      <c r="M492" s="173"/>
      <c r="N492" s="173"/>
      <c r="O492" s="173"/>
      <c r="P492" s="173"/>
      <c r="Q492" s="173"/>
      <c r="R492" s="173"/>
      <c r="S492" s="173"/>
      <c r="T492" s="173"/>
      <c r="U492" s="173"/>
      <c r="V492" s="173"/>
      <c r="W492" s="173"/>
      <c r="X492" s="173"/>
      <c r="Y492" s="173"/>
      <c r="Z492" s="173"/>
    </row>
    <row r="493" spans="1:26" ht="12.75" customHeight="1">
      <c r="A493" s="173"/>
      <c r="B493" s="173"/>
      <c r="C493" s="173"/>
      <c r="D493" s="173"/>
      <c r="E493" s="173"/>
      <c r="F493" s="173"/>
      <c r="G493" s="173"/>
      <c r="H493" s="173"/>
      <c r="I493" s="173"/>
      <c r="J493" s="173"/>
      <c r="K493" s="173"/>
      <c r="L493" s="173"/>
      <c r="M493" s="173"/>
      <c r="N493" s="173"/>
      <c r="O493" s="173"/>
      <c r="P493" s="173"/>
      <c r="Q493" s="173"/>
      <c r="R493" s="173"/>
      <c r="S493" s="173"/>
      <c r="T493" s="173"/>
      <c r="U493" s="173"/>
      <c r="V493" s="173"/>
      <c r="W493" s="173"/>
      <c r="X493" s="173"/>
      <c r="Y493" s="173"/>
      <c r="Z493" s="173"/>
    </row>
    <row r="494" spans="1:26" ht="12.75" customHeight="1">
      <c r="A494" s="173"/>
      <c r="B494" s="173"/>
      <c r="C494" s="173"/>
      <c r="D494" s="173"/>
      <c r="E494" s="173"/>
      <c r="F494" s="173"/>
      <c r="G494" s="173"/>
      <c r="H494" s="173"/>
      <c r="I494" s="173"/>
      <c r="J494" s="173"/>
      <c r="K494" s="173"/>
      <c r="L494" s="173"/>
      <c r="M494" s="173"/>
      <c r="N494" s="173"/>
      <c r="O494" s="173"/>
      <c r="P494" s="173"/>
      <c r="Q494" s="173"/>
      <c r="R494" s="173"/>
      <c r="S494" s="173"/>
      <c r="T494" s="173"/>
      <c r="U494" s="173"/>
      <c r="V494" s="173"/>
      <c r="W494" s="173"/>
      <c r="X494" s="173"/>
      <c r="Y494" s="173"/>
      <c r="Z494" s="173"/>
    </row>
    <row r="495" spans="1:26" ht="12.75" customHeight="1">
      <c r="A495" s="173"/>
      <c r="B495" s="173"/>
      <c r="C495" s="173"/>
      <c r="D495" s="173"/>
      <c r="E495" s="173"/>
      <c r="F495" s="173"/>
      <c r="G495" s="173"/>
      <c r="H495" s="173"/>
      <c r="I495" s="173"/>
      <c r="J495" s="173"/>
      <c r="K495" s="173"/>
      <c r="L495" s="173"/>
      <c r="M495" s="173"/>
      <c r="N495" s="173"/>
      <c r="O495" s="173"/>
      <c r="P495" s="173"/>
      <c r="Q495" s="173"/>
      <c r="R495" s="173"/>
      <c r="S495" s="173"/>
      <c r="T495" s="173"/>
      <c r="U495" s="173"/>
      <c r="V495" s="173"/>
      <c r="W495" s="173"/>
      <c r="X495" s="173"/>
      <c r="Y495" s="173"/>
      <c r="Z495" s="173"/>
    </row>
    <row r="496" spans="1:26" ht="12.75" customHeight="1">
      <c r="A496" s="173"/>
      <c r="B496" s="173"/>
      <c r="C496" s="173"/>
      <c r="D496" s="173"/>
      <c r="E496" s="173"/>
      <c r="F496" s="173"/>
      <c r="G496" s="173"/>
      <c r="H496" s="173"/>
      <c r="I496" s="173"/>
      <c r="J496" s="173"/>
      <c r="K496" s="173"/>
      <c r="L496" s="173"/>
      <c r="M496" s="173"/>
      <c r="N496" s="173"/>
      <c r="O496" s="173"/>
      <c r="P496" s="173"/>
      <c r="Q496" s="173"/>
      <c r="R496" s="173"/>
      <c r="S496" s="173"/>
      <c r="T496" s="173"/>
      <c r="U496" s="173"/>
      <c r="V496" s="173"/>
      <c r="W496" s="173"/>
      <c r="X496" s="173"/>
      <c r="Y496" s="173"/>
      <c r="Z496" s="173"/>
    </row>
    <row r="497" spans="1:26" ht="12.75" customHeight="1">
      <c r="A497" s="173"/>
      <c r="B497" s="173"/>
      <c r="C497" s="173"/>
      <c r="D497" s="173"/>
      <c r="E497" s="173"/>
      <c r="F497" s="173"/>
      <c r="G497" s="173"/>
      <c r="H497" s="173"/>
      <c r="I497" s="173"/>
      <c r="J497" s="173"/>
      <c r="K497" s="173"/>
      <c r="L497" s="173"/>
      <c r="M497" s="173"/>
      <c r="N497" s="173"/>
      <c r="O497" s="173"/>
      <c r="P497" s="173"/>
      <c r="Q497" s="173"/>
      <c r="R497" s="173"/>
      <c r="S497" s="173"/>
      <c r="T497" s="173"/>
      <c r="U497" s="173"/>
      <c r="V497" s="173"/>
      <c r="W497" s="173"/>
      <c r="X497" s="173"/>
      <c r="Y497" s="173"/>
      <c r="Z497" s="173"/>
    </row>
    <row r="498" spans="1:26" ht="12.75" customHeight="1">
      <c r="A498" s="173"/>
      <c r="B498" s="173"/>
      <c r="C498" s="173"/>
      <c r="D498" s="173"/>
      <c r="E498" s="173"/>
      <c r="F498" s="173"/>
      <c r="G498" s="173"/>
      <c r="H498" s="173"/>
      <c r="I498" s="173"/>
      <c r="J498" s="173"/>
      <c r="K498" s="173"/>
      <c r="L498" s="173"/>
      <c r="M498" s="173"/>
      <c r="N498" s="173"/>
      <c r="O498" s="173"/>
      <c r="P498" s="173"/>
      <c r="Q498" s="173"/>
      <c r="R498" s="173"/>
      <c r="S498" s="173"/>
      <c r="T498" s="173"/>
      <c r="U498" s="173"/>
      <c r="V498" s="173"/>
      <c r="W498" s="173"/>
      <c r="X498" s="173"/>
      <c r="Y498" s="173"/>
      <c r="Z498" s="173"/>
    </row>
    <row r="499" spans="1:26" ht="12.75" customHeight="1">
      <c r="A499" s="173"/>
      <c r="B499" s="173"/>
      <c r="C499" s="173"/>
      <c r="D499" s="173"/>
      <c r="E499" s="173"/>
      <c r="F499" s="173"/>
      <c r="G499" s="173"/>
      <c r="H499" s="173"/>
      <c r="I499" s="173"/>
      <c r="J499" s="173"/>
      <c r="K499" s="173"/>
      <c r="L499" s="173"/>
      <c r="M499" s="173"/>
      <c r="N499" s="173"/>
      <c r="O499" s="173"/>
      <c r="P499" s="173"/>
      <c r="Q499" s="173"/>
      <c r="R499" s="173"/>
      <c r="S499" s="173"/>
      <c r="T499" s="173"/>
      <c r="U499" s="173"/>
      <c r="V499" s="173"/>
      <c r="W499" s="173"/>
      <c r="X499" s="173"/>
      <c r="Y499" s="173"/>
      <c r="Z499" s="173"/>
    </row>
    <row r="500" spans="1:26" ht="12.75" customHeight="1">
      <c r="A500" s="173"/>
      <c r="B500" s="173"/>
      <c r="C500" s="173"/>
      <c r="D500" s="173"/>
      <c r="E500" s="173"/>
      <c r="F500" s="173"/>
      <c r="G500" s="173"/>
      <c r="H500" s="173"/>
      <c r="I500" s="173"/>
      <c r="J500" s="173"/>
      <c r="K500" s="173"/>
      <c r="L500" s="173"/>
      <c r="M500" s="173"/>
      <c r="N500" s="173"/>
      <c r="O500" s="173"/>
      <c r="P500" s="173"/>
      <c r="Q500" s="173"/>
      <c r="R500" s="173"/>
      <c r="S500" s="173"/>
      <c r="T500" s="173"/>
      <c r="U500" s="173"/>
      <c r="V500" s="173"/>
      <c r="W500" s="173"/>
      <c r="X500" s="173"/>
      <c r="Y500" s="173"/>
      <c r="Z500" s="173"/>
    </row>
    <row r="501" spans="1:26" ht="12.75" customHeight="1">
      <c r="A501" s="173"/>
      <c r="B501" s="173"/>
      <c r="C501" s="173"/>
      <c r="D501" s="173"/>
      <c r="E501" s="173"/>
      <c r="F501" s="173"/>
      <c r="G501" s="173"/>
      <c r="H501" s="173"/>
      <c r="I501" s="173"/>
      <c r="J501" s="173"/>
      <c r="K501" s="173"/>
      <c r="L501" s="173"/>
      <c r="M501" s="173"/>
      <c r="N501" s="173"/>
      <c r="O501" s="173"/>
      <c r="P501" s="173"/>
      <c r="Q501" s="173"/>
      <c r="R501" s="173"/>
      <c r="S501" s="173"/>
      <c r="T501" s="173"/>
      <c r="U501" s="173"/>
      <c r="V501" s="173"/>
      <c r="W501" s="173"/>
      <c r="X501" s="173"/>
      <c r="Y501" s="173"/>
      <c r="Z501" s="173"/>
    </row>
    <row r="502" spans="1:26" ht="12.75" customHeight="1">
      <c r="A502" s="173"/>
      <c r="B502" s="173"/>
      <c r="C502" s="173"/>
      <c r="D502" s="173"/>
      <c r="E502" s="173"/>
      <c r="F502" s="173"/>
      <c r="G502" s="173"/>
      <c r="H502" s="173"/>
      <c r="I502" s="173"/>
      <c r="J502" s="173"/>
      <c r="K502" s="173"/>
      <c r="L502" s="173"/>
      <c r="M502" s="173"/>
      <c r="N502" s="173"/>
      <c r="O502" s="173"/>
      <c r="P502" s="173"/>
      <c r="Q502" s="173"/>
      <c r="R502" s="173"/>
      <c r="S502" s="173"/>
      <c r="T502" s="173"/>
      <c r="U502" s="173"/>
      <c r="V502" s="173"/>
      <c r="W502" s="173"/>
      <c r="X502" s="173"/>
      <c r="Y502" s="173"/>
      <c r="Z502" s="173"/>
    </row>
    <row r="503" spans="1:26" ht="12.75" customHeight="1">
      <c r="A503" s="173"/>
      <c r="B503" s="173"/>
      <c r="C503" s="173"/>
      <c r="D503" s="173"/>
      <c r="E503" s="173"/>
      <c r="F503" s="173"/>
      <c r="G503" s="173"/>
      <c r="H503" s="173"/>
      <c r="I503" s="173"/>
      <c r="J503" s="173"/>
      <c r="K503" s="173"/>
      <c r="L503" s="173"/>
      <c r="M503" s="173"/>
      <c r="N503" s="173"/>
      <c r="O503" s="173"/>
      <c r="P503" s="173"/>
      <c r="Q503" s="173"/>
      <c r="R503" s="173"/>
      <c r="S503" s="173"/>
      <c r="T503" s="173"/>
      <c r="U503" s="173"/>
      <c r="V503" s="173"/>
      <c r="W503" s="173"/>
      <c r="X503" s="173"/>
      <c r="Y503" s="173"/>
      <c r="Z503" s="173"/>
    </row>
    <row r="504" spans="1:26" ht="12.75" customHeight="1">
      <c r="A504" s="173"/>
      <c r="B504" s="173"/>
      <c r="C504" s="173"/>
      <c r="D504" s="173"/>
      <c r="E504" s="173"/>
      <c r="F504" s="173"/>
      <c r="G504" s="173"/>
      <c r="H504" s="173"/>
      <c r="I504" s="173"/>
      <c r="J504" s="173"/>
      <c r="K504" s="173"/>
      <c r="L504" s="173"/>
      <c r="M504" s="173"/>
      <c r="N504" s="173"/>
      <c r="O504" s="173"/>
      <c r="P504" s="173"/>
      <c r="Q504" s="173"/>
      <c r="R504" s="173"/>
      <c r="S504" s="173"/>
      <c r="T504" s="173"/>
      <c r="U504" s="173"/>
      <c r="V504" s="173"/>
      <c r="W504" s="173"/>
      <c r="X504" s="173"/>
      <c r="Y504" s="173"/>
      <c r="Z504" s="173"/>
    </row>
    <row r="505" spans="1:26" ht="12.75" customHeight="1">
      <c r="A505" s="173"/>
      <c r="B505" s="173"/>
      <c r="C505" s="173"/>
      <c r="D505" s="173"/>
      <c r="E505" s="173"/>
      <c r="F505" s="173"/>
      <c r="G505" s="173"/>
      <c r="H505" s="173"/>
      <c r="I505" s="173"/>
      <c r="J505" s="173"/>
      <c r="K505" s="173"/>
      <c r="L505" s="173"/>
      <c r="M505" s="173"/>
      <c r="N505" s="173"/>
      <c r="O505" s="173"/>
      <c r="P505" s="173"/>
      <c r="Q505" s="173"/>
      <c r="R505" s="173"/>
      <c r="S505" s="173"/>
      <c r="T505" s="173"/>
      <c r="U505" s="173"/>
      <c r="V505" s="173"/>
      <c r="W505" s="173"/>
      <c r="X505" s="173"/>
      <c r="Y505" s="173"/>
      <c r="Z505" s="173"/>
    </row>
    <row r="506" spans="1:26" ht="12.75" customHeight="1">
      <c r="A506" s="173"/>
      <c r="B506" s="173"/>
      <c r="C506" s="173"/>
      <c r="D506" s="173"/>
      <c r="E506" s="173"/>
      <c r="F506" s="173"/>
      <c r="G506" s="173"/>
      <c r="H506" s="173"/>
      <c r="I506" s="173"/>
      <c r="J506" s="173"/>
      <c r="K506" s="173"/>
      <c r="L506" s="173"/>
      <c r="M506" s="173"/>
      <c r="N506" s="173"/>
      <c r="O506" s="173"/>
      <c r="P506" s="173"/>
      <c r="Q506" s="173"/>
      <c r="R506" s="173"/>
      <c r="S506" s="173"/>
      <c r="T506" s="173"/>
      <c r="U506" s="173"/>
      <c r="V506" s="173"/>
      <c r="W506" s="173"/>
      <c r="X506" s="173"/>
      <c r="Y506" s="173"/>
      <c r="Z506" s="173"/>
    </row>
    <row r="507" spans="1:26" ht="12.75" customHeight="1">
      <c r="A507" s="173"/>
      <c r="B507" s="173"/>
      <c r="C507" s="173"/>
      <c r="D507" s="173"/>
      <c r="E507" s="173"/>
      <c r="F507" s="173"/>
      <c r="G507" s="173"/>
      <c r="H507" s="173"/>
      <c r="I507" s="173"/>
      <c r="J507" s="173"/>
      <c r="K507" s="173"/>
      <c r="L507" s="173"/>
      <c r="M507" s="173"/>
      <c r="N507" s="173"/>
      <c r="O507" s="173"/>
      <c r="P507" s="173"/>
      <c r="Q507" s="173"/>
      <c r="R507" s="173"/>
      <c r="S507" s="173"/>
      <c r="T507" s="173"/>
      <c r="U507" s="173"/>
      <c r="V507" s="173"/>
      <c r="W507" s="173"/>
      <c r="X507" s="173"/>
      <c r="Y507" s="173"/>
      <c r="Z507" s="173"/>
    </row>
    <row r="508" spans="1:26" ht="12.75" customHeight="1">
      <c r="A508" s="173"/>
      <c r="B508" s="173"/>
      <c r="C508" s="173"/>
      <c r="D508" s="173"/>
      <c r="E508" s="173"/>
      <c r="F508" s="173"/>
      <c r="G508" s="173"/>
      <c r="H508" s="173"/>
      <c r="I508" s="173"/>
      <c r="J508" s="173"/>
      <c r="K508" s="173"/>
      <c r="L508" s="173"/>
      <c r="M508" s="173"/>
      <c r="N508" s="173"/>
      <c r="O508" s="173"/>
      <c r="P508" s="173"/>
      <c r="Q508" s="173"/>
      <c r="R508" s="173"/>
      <c r="S508" s="173"/>
      <c r="T508" s="173"/>
      <c r="U508" s="173"/>
      <c r="V508" s="173"/>
      <c r="W508" s="173"/>
      <c r="X508" s="173"/>
      <c r="Y508" s="173"/>
      <c r="Z508" s="173"/>
    </row>
    <row r="509" spans="1:26" ht="12.75" customHeight="1">
      <c r="A509" s="173"/>
      <c r="B509" s="173"/>
      <c r="C509" s="173"/>
      <c r="D509" s="173"/>
      <c r="E509" s="173"/>
      <c r="F509" s="173"/>
      <c r="G509" s="173"/>
      <c r="H509" s="173"/>
      <c r="I509" s="173"/>
      <c r="J509" s="173"/>
      <c r="K509" s="173"/>
      <c r="L509" s="173"/>
      <c r="M509" s="173"/>
      <c r="N509" s="173"/>
      <c r="O509" s="173"/>
      <c r="P509" s="173"/>
      <c r="Q509" s="173"/>
      <c r="R509" s="173"/>
      <c r="S509" s="173"/>
      <c r="T509" s="173"/>
      <c r="U509" s="173"/>
      <c r="V509" s="173"/>
      <c r="W509" s="173"/>
      <c r="X509" s="173"/>
      <c r="Y509" s="173"/>
      <c r="Z509" s="173"/>
    </row>
    <row r="510" spans="1:26" ht="12.75" customHeight="1">
      <c r="A510" s="173"/>
      <c r="B510" s="173"/>
      <c r="C510" s="173"/>
      <c r="D510" s="173"/>
      <c r="E510" s="173"/>
      <c r="F510" s="173"/>
      <c r="G510" s="173"/>
      <c r="H510" s="173"/>
      <c r="I510" s="173"/>
      <c r="J510" s="173"/>
      <c r="K510" s="173"/>
      <c r="L510" s="173"/>
      <c r="M510" s="173"/>
      <c r="N510" s="173"/>
      <c r="O510" s="173"/>
      <c r="P510" s="173"/>
      <c r="Q510" s="173"/>
      <c r="R510" s="173"/>
      <c r="S510" s="173"/>
      <c r="T510" s="173"/>
      <c r="U510" s="173"/>
      <c r="V510" s="173"/>
      <c r="W510" s="173"/>
      <c r="X510" s="173"/>
      <c r="Y510" s="173"/>
      <c r="Z510" s="173"/>
    </row>
    <row r="511" spans="1:26" ht="12.75" customHeight="1">
      <c r="A511" s="173"/>
      <c r="B511" s="173"/>
      <c r="C511" s="173"/>
      <c r="D511" s="173"/>
      <c r="E511" s="173"/>
      <c r="F511" s="173"/>
      <c r="G511" s="173"/>
      <c r="H511" s="173"/>
      <c r="I511" s="173"/>
      <c r="J511" s="173"/>
      <c r="K511" s="173"/>
      <c r="L511" s="173"/>
      <c r="M511" s="173"/>
      <c r="N511" s="173"/>
      <c r="O511" s="173"/>
      <c r="P511" s="173"/>
      <c r="Q511" s="173"/>
      <c r="R511" s="173"/>
      <c r="S511" s="173"/>
      <c r="T511" s="173"/>
      <c r="U511" s="173"/>
      <c r="V511" s="173"/>
      <c r="W511" s="173"/>
      <c r="X511" s="173"/>
      <c r="Y511" s="173"/>
      <c r="Z511" s="173"/>
    </row>
    <row r="512" spans="1:26" ht="12.75" customHeight="1">
      <c r="A512" s="173"/>
      <c r="B512" s="173"/>
      <c r="C512" s="173"/>
      <c r="D512" s="173"/>
      <c r="E512" s="173"/>
      <c r="F512" s="173"/>
      <c r="G512" s="173"/>
      <c r="H512" s="173"/>
      <c r="I512" s="173"/>
      <c r="J512" s="173"/>
      <c r="K512" s="173"/>
      <c r="L512" s="173"/>
      <c r="M512" s="173"/>
      <c r="N512" s="173"/>
      <c r="O512" s="173"/>
      <c r="P512" s="173"/>
      <c r="Q512" s="173"/>
      <c r="R512" s="173"/>
      <c r="S512" s="173"/>
      <c r="T512" s="173"/>
      <c r="U512" s="173"/>
      <c r="V512" s="173"/>
      <c r="W512" s="173"/>
      <c r="X512" s="173"/>
      <c r="Y512" s="173"/>
      <c r="Z512" s="173"/>
    </row>
    <row r="513" spans="1:26" ht="12.75" customHeight="1">
      <c r="A513" s="173"/>
      <c r="B513" s="173"/>
      <c r="C513" s="173"/>
      <c r="D513" s="173"/>
      <c r="E513" s="173"/>
      <c r="F513" s="173"/>
      <c r="G513" s="173"/>
      <c r="H513" s="173"/>
      <c r="I513" s="173"/>
      <c r="J513" s="173"/>
      <c r="K513" s="173"/>
      <c r="L513" s="173"/>
      <c r="M513" s="173"/>
      <c r="N513" s="173"/>
      <c r="O513" s="173"/>
      <c r="P513" s="173"/>
      <c r="Q513" s="173"/>
      <c r="R513" s="173"/>
      <c r="S513" s="173"/>
      <c r="T513" s="173"/>
      <c r="U513" s="173"/>
      <c r="V513" s="173"/>
      <c r="W513" s="173"/>
      <c r="X513" s="173"/>
      <c r="Y513" s="173"/>
      <c r="Z513" s="173"/>
    </row>
    <row r="514" spans="1:26" ht="12.75" customHeight="1">
      <c r="A514" s="173"/>
      <c r="B514" s="173"/>
      <c r="C514" s="173"/>
      <c r="D514" s="173"/>
      <c r="E514" s="173"/>
      <c r="F514" s="173"/>
      <c r="G514" s="173"/>
      <c r="H514" s="173"/>
      <c r="I514" s="173"/>
      <c r="J514" s="173"/>
      <c r="K514" s="173"/>
      <c r="L514" s="173"/>
      <c r="M514" s="173"/>
      <c r="N514" s="173"/>
      <c r="O514" s="173"/>
      <c r="P514" s="173"/>
      <c r="Q514" s="173"/>
      <c r="R514" s="173"/>
      <c r="S514" s="173"/>
      <c r="T514" s="173"/>
      <c r="U514" s="173"/>
      <c r="V514" s="173"/>
      <c r="W514" s="173"/>
      <c r="X514" s="173"/>
      <c r="Y514" s="173"/>
      <c r="Z514" s="173"/>
    </row>
    <row r="515" spans="1:26" ht="12.75" customHeight="1">
      <c r="A515" s="173"/>
      <c r="B515" s="173"/>
      <c r="C515" s="173"/>
      <c r="D515" s="173"/>
      <c r="E515" s="173"/>
      <c r="F515" s="173"/>
      <c r="G515" s="173"/>
      <c r="H515" s="173"/>
      <c r="I515" s="173"/>
      <c r="J515" s="173"/>
      <c r="K515" s="173"/>
      <c r="L515" s="173"/>
      <c r="M515" s="173"/>
      <c r="N515" s="173"/>
      <c r="O515" s="173"/>
      <c r="P515" s="173"/>
      <c r="Q515" s="173"/>
      <c r="R515" s="173"/>
      <c r="S515" s="173"/>
      <c r="T515" s="173"/>
      <c r="U515" s="173"/>
      <c r="V515" s="173"/>
      <c r="W515" s="173"/>
      <c r="X515" s="173"/>
      <c r="Y515" s="173"/>
      <c r="Z515" s="173"/>
    </row>
    <row r="516" spans="1:26" ht="12.75" customHeight="1">
      <c r="A516" s="173"/>
      <c r="B516" s="173"/>
      <c r="C516" s="173"/>
      <c r="D516" s="173"/>
      <c r="E516" s="173"/>
      <c r="F516" s="173"/>
      <c r="G516" s="173"/>
      <c r="H516" s="173"/>
      <c r="I516" s="173"/>
      <c r="J516" s="173"/>
      <c r="K516" s="173"/>
      <c r="L516" s="173"/>
      <c r="M516" s="173"/>
      <c r="N516" s="173"/>
      <c r="O516" s="173"/>
      <c r="P516" s="173"/>
      <c r="Q516" s="173"/>
      <c r="R516" s="173"/>
      <c r="S516" s="173"/>
      <c r="T516" s="173"/>
      <c r="U516" s="173"/>
      <c r="V516" s="173"/>
      <c r="W516" s="173"/>
      <c r="X516" s="173"/>
      <c r="Y516" s="173"/>
      <c r="Z516" s="173"/>
    </row>
    <row r="517" spans="1:26" ht="12.75" customHeight="1">
      <c r="A517" s="173"/>
      <c r="B517" s="173"/>
      <c r="C517" s="173"/>
      <c r="D517" s="173"/>
      <c r="E517" s="173"/>
      <c r="F517" s="173"/>
      <c r="G517" s="173"/>
      <c r="H517" s="173"/>
      <c r="I517" s="173"/>
      <c r="J517" s="173"/>
      <c r="K517" s="173"/>
      <c r="L517" s="173"/>
      <c r="M517" s="173"/>
      <c r="N517" s="173"/>
      <c r="O517" s="173"/>
      <c r="P517" s="173"/>
      <c r="Q517" s="173"/>
      <c r="R517" s="173"/>
      <c r="S517" s="173"/>
      <c r="T517" s="173"/>
      <c r="U517" s="173"/>
      <c r="V517" s="173"/>
      <c r="W517" s="173"/>
      <c r="X517" s="173"/>
      <c r="Y517" s="173"/>
      <c r="Z517" s="173"/>
    </row>
    <row r="518" spans="1:26" ht="12.75" customHeight="1">
      <c r="A518" s="173"/>
      <c r="B518" s="173"/>
      <c r="C518" s="173"/>
      <c r="D518" s="173"/>
      <c r="E518" s="173"/>
      <c r="F518" s="173"/>
      <c r="G518" s="173"/>
      <c r="H518" s="173"/>
      <c r="I518" s="173"/>
      <c r="J518" s="173"/>
      <c r="K518" s="173"/>
      <c r="L518" s="173"/>
      <c r="M518" s="173"/>
      <c r="N518" s="173"/>
      <c r="O518" s="173"/>
      <c r="P518" s="173"/>
      <c r="Q518" s="173"/>
      <c r="R518" s="173"/>
      <c r="S518" s="173"/>
      <c r="T518" s="173"/>
      <c r="U518" s="173"/>
      <c r="V518" s="173"/>
      <c r="W518" s="173"/>
      <c r="X518" s="173"/>
      <c r="Y518" s="173"/>
      <c r="Z518" s="173"/>
    </row>
    <row r="519" spans="1:26" ht="12.75" customHeight="1">
      <c r="A519" s="173"/>
      <c r="B519" s="173"/>
      <c r="C519" s="173"/>
      <c r="D519" s="173"/>
      <c r="E519" s="173"/>
      <c r="F519" s="173"/>
      <c r="G519" s="173"/>
      <c r="H519" s="173"/>
      <c r="I519" s="173"/>
      <c r="J519" s="173"/>
      <c r="K519" s="173"/>
      <c r="L519" s="173"/>
      <c r="M519" s="173"/>
      <c r="N519" s="173"/>
      <c r="O519" s="173"/>
      <c r="P519" s="173"/>
      <c r="Q519" s="173"/>
      <c r="R519" s="173"/>
      <c r="S519" s="173"/>
      <c r="T519" s="173"/>
      <c r="U519" s="173"/>
      <c r="V519" s="173"/>
      <c r="W519" s="173"/>
      <c r="X519" s="173"/>
      <c r="Y519" s="173"/>
      <c r="Z519" s="173"/>
    </row>
    <row r="520" spans="1:26" ht="12.75" customHeight="1">
      <c r="A520" s="173"/>
      <c r="B520" s="173"/>
      <c r="C520" s="173"/>
      <c r="D520" s="173"/>
      <c r="E520" s="173"/>
      <c r="F520" s="173"/>
      <c r="G520" s="173"/>
      <c r="H520" s="173"/>
      <c r="I520" s="173"/>
      <c r="J520" s="173"/>
      <c r="K520" s="173"/>
      <c r="L520" s="173"/>
      <c r="M520" s="173"/>
      <c r="N520" s="173"/>
      <c r="O520" s="173"/>
      <c r="P520" s="173"/>
      <c r="Q520" s="173"/>
      <c r="R520" s="173"/>
      <c r="S520" s="173"/>
      <c r="T520" s="173"/>
      <c r="U520" s="173"/>
      <c r="V520" s="173"/>
      <c r="W520" s="173"/>
      <c r="X520" s="173"/>
      <c r="Y520" s="173"/>
      <c r="Z520" s="173"/>
    </row>
    <row r="521" spans="1:26" ht="12.75" customHeight="1">
      <c r="A521" s="173"/>
      <c r="B521" s="173"/>
      <c r="C521" s="173"/>
      <c r="D521" s="173"/>
      <c r="E521" s="173"/>
      <c r="F521" s="173"/>
      <c r="G521" s="173"/>
      <c r="H521" s="173"/>
      <c r="I521" s="173"/>
      <c r="J521" s="173"/>
      <c r="K521" s="173"/>
      <c r="L521" s="173"/>
      <c r="M521" s="173"/>
      <c r="N521" s="173"/>
      <c r="O521" s="173"/>
      <c r="P521" s="173"/>
      <c r="Q521" s="173"/>
      <c r="R521" s="173"/>
      <c r="S521" s="173"/>
      <c r="T521" s="173"/>
      <c r="U521" s="173"/>
      <c r="V521" s="173"/>
      <c r="W521" s="173"/>
      <c r="X521" s="173"/>
      <c r="Y521" s="173"/>
      <c r="Z521" s="173"/>
    </row>
    <row r="522" spans="1:26" ht="12.75" customHeight="1">
      <c r="A522" s="173"/>
      <c r="B522" s="173"/>
      <c r="C522" s="173"/>
      <c r="D522" s="173"/>
      <c r="E522" s="173"/>
      <c r="F522" s="173"/>
      <c r="G522" s="173"/>
      <c r="H522" s="173"/>
      <c r="I522" s="173"/>
      <c r="J522" s="173"/>
      <c r="K522" s="173"/>
      <c r="L522" s="173"/>
      <c r="M522" s="173"/>
      <c r="N522" s="173"/>
      <c r="O522" s="173"/>
      <c r="P522" s="173"/>
      <c r="Q522" s="173"/>
      <c r="R522" s="173"/>
      <c r="S522" s="173"/>
      <c r="T522" s="173"/>
      <c r="U522" s="173"/>
      <c r="V522" s="173"/>
      <c r="W522" s="173"/>
      <c r="X522" s="173"/>
      <c r="Y522" s="173"/>
      <c r="Z522" s="173"/>
    </row>
    <row r="523" spans="1:26" ht="12.75" customHeight="1">
      <c r="A523" s="173"/>
      <c r="B523" s="173"/>
      <c r="C523" s="173"/>
      <c r="D523" s="173"/>
      <c r="E523" s="173"/>
      <c r="F523" s="173"/>
      <c r="G523" s="173"/>
      <c r="H523" s="173"/>
      <c r="I523" s="173"/>
      <c r="J523" s="173"/>
      <c r="K523" s="173"/>
      <c r="L523" s="173"/>
      <c r="M523" s="173"/>
      <c r="N523" s="173"/>
      <c r="O523" s="173"/>
      <c r="P523" s="173"/>
      <c r="Q523" s="173"/>
      <c r="R523" s="173"/>
      <c r="S523" s="173"/>
      <c r="T523" s="173"/>
      <c r="U523" s="173"/>
      <c r="V523" s="173"/>
      <c r="W523" s="173"/>
      <c r="X523" s="173"/>
      <c r="Y523" s="173"/>
      <c r="Z523" s="173"/>
    </row>
    <row r="524" spans="1:26" ht="12.75" customHeight="1">
      <c r="A524" s="173"/>
      <c r="B524" s="173"/>
      <c r="C524" s="173"/>
      <c r="D524" s="173"/>
      <c r="E524" s="173"/>
      <c r="F524" s="173"/>
      <c r="G524" s="173"/>
      <c r="H524" s="173"/>
      <c r="I524" s="173"/>
      <c r="J524" s="173"/>
      <c r="K524" s="173"/>
      <c r="L524" s="173"/>
      <c r="M524" s="173"/>
      <c r="N524" s="173"/>
      <c r="O524" s="173"/>
      <c r="P524" s="173"/>
      <c r="Q524" s="173"/>
      <c r="R524" s="173"/>
      <c r="S524" s="173"/>
      <c r="T524" s="173"/>
      <c r="U524" s="173"/>
      <c r="V524" s="173"/>
      <c r="W524" s="173"/>
      <c r="X524" s="173"/>
      <c r="Y524" s="173"/>
      <c r="Z524" s="173"/>
    </row>
    <row r="525" spans="1:26" ht="12.75" customHeight="1">
      <c r="A525" s="173"/>
      <c r="B525" s="173"/>
      <c r="C525" s="173"/>
      <c r="D525" s="173"/>
      <c r="E525" s="173"/>
      <c r="F525" s="173"/>
      <c r="G525" s="173"/>
      <c r="H525" s="173"/>
      <c r="I525" s="173"/>
      <c r="J525" s="173"/>
      <c r="K525" s="173"/>
      <c r="L525" s="173"/>
      <c r="M525" s="173"/>
      <c r="N525" s="173"/>
      <c r="O525" s="173"/>
      <c r="P525" s="173"/>
      <c r="Q525" s="173"/>
      <c r="R525" s="173"/>
      <c r="S525" s="173"/>
      <c r="T525" s="173"/>
      <c r="U525" s="173"/>
      <c r="V525" s="173"/>
      <c r="W525" s="173"/>
      <c r="X525" s="173"/>
      <c r="Y525" s="173"/>
      <c r="Z525" s="173"/>
    </row>
    <row r="526" spans="1:26" ht="12.75" customHeight="1">
      <c r="A526" s="173"/>
      <c r="B526" s="173"/>
      <c r="C526" s="173"/>
      <c r="D526" s="173"/>
      <c r="E526" s="173"/>
      <c r="F526" s="173"/>
      <c r="G526" s="173"/>
      <c r="H526" s="173"/>
      <c r="I526" s="173"/>
      <c r="J526" s="173"/>
      <c r="K526" s="173"/>
      <c r="L526" s="173"/>
      <c r="M526" s="173"/>
      <c r="N526" s="173"/>
      <c r="O526" s="173"/>
      <c r="P526" s="173"/>
      <c r="Q526" s="173"/>
      <c r="R526" s="173"/>
      <c r="S526" s="173"/>
      <c r="T526" s="173"/>
      <c r="U526" s="173"/>
      <c r="V526" s="173"/>
      <c r="W526" s="173"/>
      <c r="X526" s="173"/>
      <c r="Y526" s="173"/>
      <c r="Z526" s="173"/>
    </row>
    <row r="527" spans="1:26" ht="12.75" customHeight="1">
      <c r="A527" s="173"/>
      <c r="B527" s="173"/>
      <c r="C527" s="173"/>
      <c r="D527" s="173"/>
      <c r="E527" s="173"/>
      <c r="F527" s="173"/>
      <c r="G527" s="173"/>
      <c r="H527" s="173"/>
      <c r="I527" s="173"/>
      <c r="J527" s="173"/>
      <c r="K527" s="173"/>
      <c r="L527" s="173"/>
      <c r="M527" s="173"/>
      <c r="N527" s="173"/>
      <c r="O527" s="173"/>
      <c r="P527" s="173"/>
      <c r="Q527" s="173"/>
      <c r="R527" s="173"/>
      <c r="S527" s="173"/>
      <c r="T527" s="173"/>
      <c r="U527" s="173"/>
      <c r="V527" s="173"/>
      <c r="W527" s="173"/>
      <c r="X527" s="173"/>
      <c r="Y527" s="173"/>
      <c r="Z527" s="173"/>
    </row>
    <row r="528" spans="1:26" ht="12.75" customHeight="1">
      <c r="A528" s="173"/>
      <c r="B528" s="173"/>
      <c r="C528" s="173"/>
      <c r="D528" s="173"/>
      <c r="E528" s="173"/>
      <c r="F528" s="173"/>
      <c r="G528" s="173"/>
      <c r="H528" s="173"/>
      <c r="I528" s="173"/>
      <c r="J528" s="173"/>
      <c r="K528" s="173"/>
      <c r="L528" s="173"/>
      <c r="M528" s="173"/>
      <c r="N528" s="173"/>
      <c r="O528" s="173"/>
      <c r="P528" s="173"/>
      <c r="Q528" s="173"/>
      <c r="R528" s="173"/>
      <c r="S528" s="173"/>
      <c r="T528" s="173"/>
      <c r="U528" s="173"/>
      <c r="V528" s="173"/>
      <c r="W528" s="173"/>
      <c r="X528" s="173"/>
      <c r="Y528" s="173"/>
      <c r="Z528" s="173"/>
    </row>
    <row r="529" spans="1:26" ht="12.75" customHeight="1">
      <c r="A529" s="173"/>
      <c r="B529" s="173"/>
      <c r="C529" s="173"/>
      <c r="D529" s="173"/>
      <c r="E529" s="173"/>
      <c r="F529" s="173"/>
      <c r="G529" s="173"/>
      <c r="H529" s="173"/>
      <c r="I529" s="173"/>
      <c r="J529" s="173"/>
      <c r="K529" s="173"/>
      <c r="L529" s="173"/>
      <c r="M529" s="173"/>
      <c r="N529" s="173"/>
      <c r="O529" s="173"/>
      <c r="P529" s="173"/>
      <c r="Q529" s="173"/>
      <c r="R529" s="173"/>
      <c r="S529" s="173"/>
      <c r="T529" s="173"/>
      <c r="U529" s="173"/>
      <c r="V529" s="173"/>
      <c r="W529" s="173"/>
      <c r="X529" s="173"/>
      <c r="Y529" s="173"/>
      <c r="Z529" s="173"/>
    </row>
    <row r="530" spans="1:26" ht="12.75" customHeight="1">
      <c r="A530" s="173"/>
      <c r="B530" s="173"/>
      <c r="C530" s="173"/>
      <c r="D530" s="173"/>
      <c r="E530" s="173"/>
      <c r="F530" s="173"/>
      <c r="G530" s="173"/>
      <c r="H530" s="173"/>
      <c r="I530" s="173"/>
      <c r="J530" s="173"/>
      <c r="K530" s="173"/>
      <c r="L530" s="173"/>
      <c r="M530" s="173"/>
      <c r="N530" s="173"/>
      <c r="O530" s="173"/>
      <c r="P530" s="173"/>
      <c r="Q530" s="173"/>
      <c r="R530" s="173"/>
      <c r="S530" s="173"/>
      <c r="T530" s="173"/>
      <c r="U530" s="173"/>
      <c r="V530" s="173"/>
      <c r="W530" s="173"/>
      <c r="X530" s="173"/>
      <c r="Y530" s="173"/>
      <c r="Z530" s="173"/>
    </row>
    <row r="531" spans="1:26" ht="12.75" customHeight="1">
      <c r="A531" s="173"/>
      <c r="B531" s="173"/>
      <c r="C531" s="173"/>
      <c r="D531" s="173"/>
      <c r="E531" s="173"/>
      <c r="F531" s="173"/>
      <c r="G531" s="173"/>
      <c r="H531" s="173"/>
      <c r="I531" s="173"/>
      <c r="J531" s="173"/>
      <c r="K531" s="173"/>
      <c r="L531" s="173"/>
      <c r="M531" s="173"/>
      <c r="N531" s="173"/>
      <c r="O531" s="173"/>
      <c r="P531" s="173"/>
      <c r="Q531" s="173"/>
      <c r="R531" s="173"/>
      <c r="S531" s="173"/>
      <c r="T531" s="173"/>
      <c r="U531" s="173"/>
      <c r="V531" s="173"/>
      <c r="W531" s="173"/>
      <c r="X531" s="173"/>
      <c r="Y531" s="173"/>
      <c r="Z531" s="173"/>
    </row>
    <row r="532" spans="1:26" ht="12.75" customHeight="1">
      <c r="A532" s="173"/>
      <c r="B532" s="173"/>
      <c r="C532" s="173"/>
      <c r="D532" s="173"/>
      <c r="E532" s="173"/>
      <c r="F532" s="173"/>
      <c r="G532" s="173"/>
      <c r="H532" s="173"/>
      <c r="I532" s="173"/>
      <c r="J532" s="173"/>
      <c r="K532" s="173"/>
      <c r="L532" s="173"/>
      <c r="M532" s="173"/>
      <c r="N532" s="173"/>
      <c r="O532" s="173"/>
      <c r="P532" s="173"/>
      <c r="Q532" s="173"/>
      <c r="R532" s="173"/>
      <c r="S532" s="173"/>
      <c r="T532" s="173"/>
      <c r="U532" s="173"/>
      <c r="V532" s="173"/>
      <c r="W532" s="173"/>
      <c r="X532" s="173"/>
      <c r="Y532" s="173"/>
      <c r="Z532" s="173"/>
    </row>
    <row r="533" spans="1:26" ht="12.75" customHeight="1">
      <c r="A533" s="173"/>
      <c r="B533" s="173"/>
      <c r="C533" s="173"/>
      <c r="D533" s="173"/>
      <c r="E533" s="173"/>
      <c r="F533" s="173"/>
      <c r="G533" s="173"/>
      <c r="H533" s="173"/>
      <c r="I533" s="173"/>
      <c r="J533" s="173"/>
      <c r="K533" s="173"/>
      <c r="L533" s="173"/>
      <c r="M533" s="173"/>
      <c r="N533" s="173"/>
      <c r="O533" s="173"/>
      <c r="P533" s="173"/>
      <c r="Q533" s="173"/>
      <c r="R533" s="173"/>
      <c r="S533" s="173"/>
      <c r="T533" s="173"/>
      <c r="U533" s="173"/>
      <c r="V533" s="173"/>
      <c r="W533" s="173"/>
      <c r="X533" s="173"/>
      <c r="Y533" s="173"/>
      <c r="Z533" s="173"/>
    </row>
    <row r="534" spans="1:26" ht="12.75" customHeight="1">
      <c r="A534" s="173"/>
      <c r="B534" s="173"/>
      <c r="C534" s="173"/>
      <c r="D534" s="173"/>
      <c r="E534" s="173"/>
      <c r="F534" s="173"/>
      <c r="G534" s="173"/>
      <c r="H534" s="173"/>
      <c r="I534" s="173"/>
      <c r="J534" s="173"/>
      <c r="K534" s="173"/>
      <c r="L534" s="173"/>
      <c r="M534" s="173"/>
      <c r="N534" s="173"/>
      <c r="O534" s="173"/>
      <c r="P534" s="173"/>
      <c r="Q534" s="173"/>
      <c r="R534" s="173"/>
      <c r="S534" s="173"/>
      <c r="T534" s="173"/>
      <c r="U534" s="173"/>
      <c r="V534" s="173"/>
      <c r="W534" s="173"/>
      <c r="X534" s="173"/>
      <c r="Y534" s="173"/>
      <c r="Z534" s="173"/>
    </row>
    <row r="535" spans="1:26" ht="12.75" customHeight="1">
      <c r="A535" s="173"/>
      <c r="B535" s="173"/>
      <c r="C535" s="173"/>
      <c r="D535" s="173"/>
      <c r="E535" s="173"/>
      <c r="F535" s="173"/>
      <c r="G535" s="173"/>
      <c r="H535" s="173"/>
      <c r="I535" s="173"/>
      <c r="J535" s="173"/>
      <c r="K535" s="173"/>
      <c r="L535" s="173"/>
      <c r="M535" s="173"/>
      <c r="N535" s="173"/>
      <c r="O535" s="173"/>
      <c r="P535" s="173"/>
      <c r="Q535" s="173"/>
      <c r="R535" s="173"/>
      <c r="S535" s="173"/>
      <c r="T535" s="173"/>
      <c r="U535" s="173"/>
      <c r="V535" s="173"/>
      <c r="W535" s="173"/>
      <c r="X535" s="173"/>
      <c r="Y535" s="173"/>
      <c r="Z535" s="173"/>
    </row>
    <row r="536" spans="1:26" ht="12.75" customHeight="1">
      <c r="A536" s="173"/>
      <c r="B536" s="173"/>
      <c r="C536" s="173"/>
      <c r="D536" s="173"/>
      <c r="E536" s="173"/>
      <c r="F536" s="173"/>
      <c r="G536" s="173"/>
      <c r="H536" s="173"/>
      <c r="I536" s="173"/>
      <c r="J536" s="173"/>
      <c r="K536" s="173"/>
      <c r="L536" s="173"/>
      <c r="M536" s="173"/>
      <c r="N536" s="173"/>
      <c r="O536" s="173"/>
      <c r="P536" s="173"/>
      <c r="Q536" s="173"/>
      <c r="R536" s="173"/>
      <c r="S536" s="173"/>
      <c r="T536" s="173"/>
      <c r="U536" s="173"/>
      <c r="V536" s="173"/>
      <c r="W536" s="173"/>
      <c r="X536" s="173"/>
      <c r="Y536" s="173"/>
      <c r="Z536" s="173"/>
    </row>
    <row r="537" spans="1:26" ht="12.75" customHeight="1">
      <c r="A537" s="173"/>
      <c r="B537" s="173"/>
      <c r="C537" s="173"/>
      <c r="D537" s="173"/>
      <c r="E537" s="173"/>
      <c r="F537" s="173"/>
      <c r="G537" s="173"/>
      <c r="H537" s="173"/>
      <c r="I537" s="173"/>
      <c r="J537" s="173"/>
      <c r="K537" s="173"/>
      <c r="L537" s="173"/>
      <c r="M537" s="173"/>
      <c r="N537" s="173"/>
      <c r="O537" s="173"/>
      <c r="P537" s="173"/>
      <c r="Q537" s="173"/>
      <c r="R537" s="173"/>
      <c r="S537" s="173"/>
      <c r="T537" s="173"/>
      <c r="U537" s="173"/>
      <c r="V537" s="173"/>
      <c r="W537" s="173"/>
      <c r="X537" s="173"/>
      <c r="Y537" s="173"/>
      <c r="Z537" s="173"/>
    </row>
    <row r="538" spans="1:26" ht="12.75" customHeight="1">
      <c r="A538" s="173"/>
      <c r="B538" s="173"/>
      <c r="C538" s="173"/>
      <c r="D538" s="173"/>
      <c r="E538" s="173"/>
      <c r="F538" s="173"/>
      <c r="G538" s="173"/>
      <c r="H538" s="173"/>
      <c r="I538" s="173"/>
      <c r="J538" s="173"/>
      <c r="K538" s="173"/>
      <c r="L538" s="173"/>
      <c r="M538" s="173"/>
      <c r="N538" s="173"/>
      <c r="O538" s="173"/>
      <c r="P538" s="173"/>
      <c r="Q538" s="173"/>
      <c r="R538" s="173"/>
      <c r="S538" s="173"/>
      <c r="T538" s="173"/>
      <c r="U538" s="173"/>
      <c r="V538" s="173"/>
      <c r="W538" s="173"/>
      <c r="X538" s="173"/>
      <c r="Y538" s="173"/>
      <c r="Z538" s="173"/>
    </row>
    <row r="539" spans="1:26" ht="12.75" customHeight="1">
      <c r="A539" s="173"/>
      <c r="B539" s="173"/>
      <c r="C539" s="173"/>
      <c r="D539" s="173"/>
      <c r="E539" s="173"/>
      <c r="F539" s="173"/>
      <c r="G539" s="173"/>
      <c r="H539" s="173"/>
      <c r="I539" s="173"/>
      <c r="J539" s="173"/>
      <c r="K539" s="173"/>
      <c r="L539" s="173"/>
      <c r="M539" s="173"/>
      <c r="N539" s="173"/>
      <c r="O539" s="173"/>
      <c r="P539" s="173"/>
      <c r="Q539" s="173"/>
      <c r="R539" s="173"/>
      <c r="S539" s="173"/>
      <c r="T539" s="173"/>
      <c r="U539" s="173"/>
      <c r="V539" s="173"/>
      <c r="W539" s="173"/>
      <c r="X539" s="173"/>
      <c r="Y539" s="173"/>
      <c r="Z539" s="173"/>
    </row>
    <row r="540" spans="1:26" ht="12.75" customHeight="1">
      <c r="A540" s="173"/>
      <c r="B540" s="173"/>
      <c r="C540" s="173"/>
      <c r="D540" s="173"/>
      <c r="E540" s="173"/>
      <c r="F540" s="173"/>
      <c r="G540" s="173"/>
      <c r="H540" s="173"/>
      <c r="I540" s="173"/>
      <c r="J540" s="173"/>
      <c r="K540" s="173"/>
      <c r="L540" s="173"/>
      <c r="M540" s="173"/>
      <c r="N540" s="173"/>
      <c r="O540" s="173"/>
      <c r="P540" s="173"/>
      <c r="Q540" s="173"/>
      <c r="R540" s="173"/>
      <c r="S540" s="173"/>
      <c r="T540" s="173"/>
      <c r="U540" s="173"/>
      <c r="V540" s="173"/>
      <c r="W540" s="173"/>
      <c r="X540" s="173"/>
      <c r="Y540" s="173"/>
      <c r="Z540" s="173"/>
    </row>
    <row r="541" spans="1:26" ht="12.75" customHeight="1">
      <c r="A541" s="173"/>
      <c r="B541" s="173"/>
      <c r="C541" s="173"/>
      <c r="D541" s="173"/>
      <c r="E541" s="173"/>
      <c r="F541" s="173"/>
      <c r="G541" s="173"/>
      <c r="H541" s="173"/>
      <c r="I541" s="173"/>
      <c r="J541" s="173"/>
      <c r="K541" s="173"/>
      <c r="L541" s="173"/>
      <c r="M541" s="173"/>
      <c r="N541" s="173"/>
      <c r="O541" s="173"/>
      <c r="P541" s="173"/>
      <c r="Q541" s="173"/>
      <c r="R541" s="173"/>
      <c r="S541" s="173"/>
      <c r="T541" s="173"/>
      <c r="U541" s="173"/>
      <c r="V541" s="173"/>
      <c r="W541" s="173"/>
      <c r="X541" s="173"/>
      <c r="Y541" s="173"/>
      <c r="Z541" s="173"/>
    </row>
    <row r="542" spans="1:26" ht="12.75" customHeight="1">
      <c r="A542" s="173"/>
      <c r="B542" s="173"/>
      <c r="C542" s="173"/>
      <c r="D542" s="173"/>
      <c r="E542" s="173"/>
      <c r="F542" s="173"/>
      <c r="G542" s="173"/>
      <c r="H542" s="173"/>
      <c r="I542" s="173"/>
      <c r="J542" s="173"/>
      <c r="K542" s="173"/>
      <c r="L542" s="173"/>
      <c r="M542" s="173"/>
      <c r="N542" s="173"/>
      <c r="O542" s="173"/>
      <c r="P542" s="173"/>
      <c r="Q542" s="173"/>
      <c r="R542" s="173"/>
      <c r="S542" s="173"/>
      <c r="T542" s="173"/>
      <c r="U542" s="173"/>
      <c r="V542" s="173"/>
      <c r="W542" s="173"/>
      <c r="X542" s="173"/>
      <c r="Y542" s="173"/>
      <c r="Z542" s="173"/>
    </row>
    <row r="543" spans="1:26" ht="12.75" customHeight="1">
      <c r="A543" s="173"/>
      <c r="B543" s="173"/>
      <c r="C543" s="173"/>
      <c r="D543" s="173"/>
      <c r="E543" s="173"/>
      <c r="F543" s="173"/>
      <c r="G543" s="173"/>
      <c r="H543" s="173"/>
      <c r="I543" s="173"/>
      <c r="J543" s="173"/>
      <c r="K543" s="173"/>
      <c r="L543" s="173"/>
      <c r="M543" s="173"/>
      <c r="N543" s="173"/>
      <c r="O543" s="173"/>
      <c r="P543" s="173"/>
      <c r="Q543" s="173"/>
      <c r="R543" s="173"/>
      <c r="S543" s="173"/>
      <c r="T543" s="173"/>
      <c r="U543" s="173"/>
      <c r="V543" s="173"/>
      <c r="W543" s="173"/>
      <c r="X543" s="173"/>
      <c r="Y543" s="173"/>
      <c r="Z543" s="173"/>
    </row>
    <row r="544" spans="1:26" ht="12.75" customHeight="1">
      <c r="A544" s="173"/>
      <c r="B544" s="173"/>
      <c r="C544" s="173"/>
      <c r="D544" s="173"/>
      <c r="E544" s="173"/>
      <c r="F544" s="173"/>
      <c r="G544" s="173"/>
      <c r="H544" s="173"/>
      <c r="I544" s="173"/>
      <c r="J544" s="173"/>
      <c r="K544" s="173"/>
      <c r="L544" s="173"/>
      <c r="M544" s="173"/>
      <c r="N544" s="173"/>
      <c r="O544" s="173"/>
      <c r="P544" s="173"/>
      <c r="Q544" s="173"/>
      <c r="R544" s="173"/>
      <c r="S544" s="173"/>
      <c r="T544" s="173"/>
      <c r="U544" s="173"/>
      <c r="V544" s="173"/>
      <c r="W544" s="173"/>
      <c r="X544" s="173"/>
      <c r="Y544" s="173"/>
      <c r="Z544" s="173"/>
    </row>
    <row r="545" spans="1:26" ht="12.75" customHeight="1">
      <c r="A545" s="173"/>
      <c r="B545" s="173"/>
      <c r="C545" s="173"/>
      <c r="D545" s="173"/>
      <c r="E545" s="173"/>
      <c r="F545" s="173"/>
      <c r="G545" s="173"/>
      <c r="H545" s="173"/>
      <c r="I545" s="173"/>
      <c r="J545" s="173"/>
      <c r="K545" s="173"/>
      <c r="L545" s="173"/>
      <c r="M545" s="173"/>
      <c r="N545" s="173"/>
      <c r="O545" s="173"/>
      <c r="P545" s="173"/>
      <c r="Q545" s="173"/>
      <c r="R545" s="173"/>
      <c r="S545" s="173"/>
      <c r="T545" s="173"/>
      <c r="U545" s="173"/>
      <c r="V545" s="173"/>
      <c r="W545" s="173"/>
      <c r="X545" s="173"/>
      <c r="Y545" s="173"/>
      <c r="Z545" s="173"/>
    </row>
    <row r="546" spans="1:26" ht="12.75" customHeight="1">
      <c r="A546" s="173"/>
      <c r="B546" s="173"/>
      <c r="C546" s="173"/>
      <c r="D546" s="173"/>
      <c r="E546" s="173"/>
      <c r="F546" s="173"/>
      <c r="G546" s="173"/>
      <c r="H546" s="173"/>
      <c r="I546" s="173"/>
      <c r="J546" s="173"/>
      <c r="K546" s="173"/>
      <c r="L546" s="173"/>
      <c r="M546" s="173"/>
      <c r="N546" s="173"/>
      <c r="O546" s="173"/>
      <c r="P546" s="173"/>
      <c r="Q546" s="173"/>
      <c r="R546" s="173"/>
      <c r="S546" s="173"/>
      <c r="T546" s="173"/>
      <c r="U546" s="173"/>
      <c r="V546" s="173"/>
      <c r="W546" s="173"/>
      <c r="X546" s="173"/>
      <c r="Y546" s="173"/>
      <c r="Z546" s="173"/>
    </row>
    <row r="547" spans="1:26" ht="12.75" customHeight="1">
      <c r="A547" s="173"/>
      <c r="B547" s="173"/>
      <c r="C547" s="173"/>
      <c r="D547" s="173"/>
      <c r="E547" s="173"/>
      <c r="F547" s="173"/>
      <c r="G547" s="173"/>
      <c r="H547" s="173"/>
      <c r="I547" s="173"/>
      <c r="J547" s="173"/>
      <c r="K547" s="173"/>
      <c r="L547" s="173"/>
      <c r="M547" s="173"/>
      <c r="N547" s="173"/>
      <c r="O547" s="173"/>
      <c r="P547" s="173"/>
      <c r="Q547" s="173"/>
      <c r="R547" s="173"/>
      <c r="S547" s="173"/>
      <c r="T547" s="173"/>
      <c r="U547" s="173"/>
      <c r="V547" s="173"/>
      <c r="W547" s="173"/>
      <c r="X547" s="173"/>
      <c r="Y547" s="173"/>
      <c r="Z547" s="173"/>
    </row>
    <row r="548" spans="1:26" ht="12.75" customHeight="1">
      <c r="A548" s="173"/>
      <c r="B548" s="173"/>
      <c r="C548" s="173"/>
      <c r="D548" s="173"/>
      <c r="E548" s="173"/>
      <c r="F548" s="173"/>
      <c r="G548" s="173"/>
      <c r="H548" s="173"/>
      <c r="I548" s="173"/>
      <c r="J548" s="173"/>
      <c r="K548" s="173"/>
      <c r="L548" s="173"/>
      <c r="M548" s="173"/>
      <c r="N548" s="173"/>
      <c r="O548" s="173"/>
      <c r="P548" s="173"/>
      <c r="Q548" s="173"/>
      <c r="R548" s="173"/>
      <c r="S548" s="173"/>
      <c r="T548" s="173"/>
      <c r="U548" s="173"/>
      <c r="V548" s="173"/>
      <c r="W548" s="173"/>
      <c r="X548" s="173"/>
      <c r="Y548" s="173"/>
      <c r="Z548" s="173"/>
    </row>
    <row r="549" spans="1:26" ht="12.75" customHeight="1">
      <c r="A549" s="173"/>
      <c r="B549" s="173"/>
      <c r="C549" s="173"/>
      <c r="D549" s="173"/>
      <c r="E549" s="173"/>
      <c r="F549" s="173"/>
      <c r="G549" s="173"/>
      <c r="H549" s="173"/>
      <c r="I549" s="173"/>
      <c r="J549" s="173"/>
      <c r="K549" s="173"/>
      <c r="L549" s="173"/>
      <c r="M549" s="173"/>
      <c r="N549" s="173"/>
      <c r="O549" s="173"/>
      <c r="P549" s="173"/>
      <c r="Q549" s="173"/>
      <c r="R549" s="173"/>
      <c r="S549" s="173"/>
      <c r="T549" s="173"/>
      <c r="U549" s="173"/>
      <c r="V549" s="173"/>
      <c r="W549" s="173"/>
      <c r="X549" s="173"/>
      <c r="Y549" s="173"/>
      <c r="Z549" s="173"/>
    </row>
    <row r="550" spans="1:26" ht="12.75" customHeight="1">
      <c r="A550" s="173"/>
      <c r="B550" s="173"/>
      <c r="C550" s="173"/>
      <c r="D550" s="173"/>
      <c r="E550" s="173"/>
      <c r="F550" s="173"/>
      <c r="G550" s="173"/>
      <c r="H550" s="173"/>
      <c r="I550" s="173"/>
      <c r="J550" s="173"/>
      <c r="K550" s="173"/>
      <c r="L550" s="173"/>
      <c r="M550" s="173"/>
      <c r="N550" s="173"/>
      <c r="O550" s="173"/>
      <c r="P550" s="173"/>
      <c r="Q550" s="173"/>
      <c r="R550" s="173"/>
      <c r="S550" s="173"/>
      <c r="T550" s="173"/>
      <c r="U550" s="173"/>
      <c r="V550" s="173"/>
      <c r="W550" s="173"/>
      <c r="X550" s="173"/>
      <c r="Y550" s="173"/>
      <c r="Z550" s="173"/>
    </row>
    <row r="551" spans="1:26" ht="12.75" customHeight="1">
      <c r="A551" s="173"/>
      <c r="B551" s="173"/>
      <c r="C551" s="173"/>
      <c r="D551" s="173"/>
      <c r="E551" s="173"/>
      <c r="F551" s="173"/>
      <c r="G551" s="173"/>
      <c r="H551" s="173"/>
      <c r="I551" s="173"/>
      <c r="J551" s="173"/>
      <c r="K551" s="173"/>
      <c r="L551" s="173"/>
      <c r="M551" s="173"/>
      <c r="N551" s="173"/>
      <c r="O551" s="173"/>
      <c r="P551" s="173"/>
      <c r="Q551" s="173"/>
      <c r="R551" s="173"/>
      <c r="S551" s="173"/>
      <c r="T551" s="173"/>
      <c r="U551" s="173"/>
      <c r="V551" s="173"/>
      <c r="W551" s="173"/>
      <c r="X551" s="173"/>
      <c r="Y551" s="173"/>
      <c r="Z551" s="173"/>
    </row>
    <row r="552" spans="1:26" ht="12.75" customHeight="1">
      <c r="A552" s="173"/>
      <c r="B552" s="173"/>
      <c r="C552" s="173"/>
      <c r="D552" s="173"/>
      <c r="E552" s="173"/>
      <c r="F552" s="173"/>
      <c r="G552" s="173"/>
      <c r="H552" s="173"/>
      <c r="I552" s="173"/>
      <c r="J552" s="173"/>
      <c r="K552" s="173"/>
      <c r="L552" s="173"/>
      <c r="M552" s="173"/>
      <c r="N552" s="173"/>
      <c r="O552" s="173"/>
      <c r="P552" s="173"/>
      <c r="Q552" s="173"/>
      <c r="R552" s="173"/>
      <c r="S552" s="173"/>
      <c r="T552" s="173"/>
      <c r="U552" s="173"/>
      <c r="V552" s="173"/>
      <c r="W552" s="173"/>
      <c r="X552" s="173"/>
      <c r="Y552" s="173"/>
      <c r="Z552" s="173"/>
    </row>
    <row r="553" spans="1:26" ht="12.75" customHeight="1">
      <c r="A553" s="173"/>
      <c r="B553" s="173"/>
      <c r="C553" s="173"/>
      <c r="D553" s="173"/>
      <c r="E553" s="173"/>
      <c r="F553" s="173"/>
      <c r="G553" s="173"/>
      <c r="H553" s="173"/>
      <c r="I553" s="173"/>
      <c r="J553" s="173"/>
      <c r="K553" s="173"/>
      <c r="L553" s="173"/>
      <c r="M553" s="173"/>
      <c r="N553" s="173"/>
      <c r="O553" s="173"/>
      <c r="P553" s="173"/>
      <c r="Q553" s="173"/>
      <c r="R553" s="173"/>
      <c r="S553" s="173"/>
      <c r="T553" s="173"/>
      <c r="U553" s="173"/>
      <c r="V553" s="173"/>
      <c r="W553" s="173"/>
      <c r="X553" s="173"/>
      <c r="Y553" s="173"/>
      <c r="Z553" s="173"/>
    </row>
    <row r="554" spans="1:26" ht="12.75" customHeight="1">
      <c r="A554" s="173"/>
      <c r="B554" s="173"/>
      <c r="C554" s="173"/>
      <c r="D554" s="173"/>
      <c r="E554" s="173"/>
      <c r="F554" s="173"/>
      <c r="G554" s="173"/>
      <c r="H554" s="173"/>
      <c r="I554" s="173"/>
      <c r="J554" s="173"/>
      <c r="K554" s="173"/>
      <c r="L554" s="173"/>
      <c r="M554" s="173"/>
      <c r="N554" s="173"/>
      <c r="O554" s="173"/>
      <c r="P554" s="173"/>
      <c r="Q554" s="173"/>
      <c r="R554" s="173"/>
      <c r="S554" s="173"/>
      <c r="T554" s="173"/>
      <c r="U554" s="173"/>
      <c r="V554" s="173"/>
      <c r="W554" s="173"/>
      <c r="X554" s="173"/>
      <c r="Y554" s="173"/>
      <c r="Z554" s="173"/>
    </row>
    <row r="555" spans="1:26" ht="12.75" customHeight="1">
      <c r="A555" s="173"/>
      <c r="B555" s="173"/>
      <c r="C555" s="173"/>
      <c r="D555" s="173"/>
      <c r="E555" s="173"/>
      <c r="F555" s="173"/>
      <c r="G555" s="173"/>
      <c r="H555" s="173"/>
      <c r="I555" s="173"/>
      <c r="J555" s="173"/>
      <c r="K555" s="173"/>
      <c r="L555" s="173"/>
      <c r="M555" s="173"/>
      <c r="N555" s="173"/>
      <c r="O555" s="173"/>
      <c r="P555" s="173"/>
      <c r="Q555" s="173"/>
      <c r="R555" s="173"/>
      <c r="S555" s="173"/>
      <c r="T555" s="173"/>
      <c r="U555" s="173"/>
      <c r="V555" s="173"/>
      <c r="W555" s="173"/>
      <c r="X555" s="173"/>
      <c r="Y555" s="173"/>
      <c r="Z555" s="173"/>
    </row>
    <row r="556" spans="1:26" ht="12.75" customHeight="1">
      <c r="A556" s="173"/>
      <c r="B556" s="173"/>
      <c r="C556" s="173"/>
      <c r="D556" s="173"/>
      <c r="E556" s="173"/>
      <c r="F556" s="173"/>
      <c r="G556" s="173"/>
      <c r="H556" s="173"/>
      <c r="I556" s="173"/>
      <c r="J556" s="173"/>
      <c r="K556" s="173"/>
      <c r="L556" s="173"/>
      <c r="M556" s="173"/>
      <c r="N556" s="173"/>
      <c r="O556" s="173"/>
      <c r="P556" s="173"/>
      <c r="Q556" s="173"/>
      <c r="R556" s="173"/>
      <c r="S556" s="173"/>
      <c r="T556" s="173"/>
      <c r="U556" s="173"/>
      <c r="V556" s="173"/>
      <c r="W556" s="173"/>
      <c r="X556" s="173"/>
      <c r="Y556" s="173"/>
      <c r="Z556" s="173"/>
    </row>
    <row r="557" spans="1:26" ht="12.75" customHeight="1">
      <c r="A557" s="173"/>
      <c r="B557" s="173"/>
      <c r="C557" s="173"/>
      <c r="D557" s="173"/>
      <c r="E557" s="173"/>
      <c r="F557" s="173"/>
      <c r="G557" s="173"/>
      <c r="H557" s="173"/>
      <c r="I557" s="173"/>
      <c r="J557" s="173"/>
      <c r="K557" s="173"/>
      <c r="L557" s="173"/>
      <c r="M557" s="173"/>
      <c r="N557" s="173"/>
      <c r="O557" s="173"/>
      <c r="P557" s="173"/>
      <c r="Q557" s="173"/>
      <c r="R557" s="173"/>
      <c r="S557" s="173"/>
      <c r="T557" s="173"/>
      <c r="U557" s="173"/>
      <c r="V557" s="173"/>
      <c r="W557" s="173"/>
      <c r="X557" s="173"/>
      <c r="Y557" s="173"/>
      <c r="Z557" s="173"/>
    </row>
    <row r="558" spans="1:26" ht="12.75" customHeight="1">
      <c r="A558" s="173"/>
      <c r="B558" s="173"/>
      <c r="C558" s="173"/>
      <c r="D558" s="173"/>
      <c r="E558" s="173"/>
      <c r="F558" s="173"/>
      <c r="G558" s="173"/>
      <c r="H558" s="173"/>
      <c r="I558" s="173"/>
      <c r="J558" s="173"/>
      <c r="K558" s="173"/>
      <c r="L558" s="173"/>
      <c r="M558" s="173"/>
      <c r="N558" s="173"/>
      <c r="O558" s="173"/>
      <c r="P558" s="173"/>
      <c r="Q558" s="173"/>
      <c r="R558" s="173"/>
      <c r="S558" s="173"/>
      <c r="T558" s="173"/>
      <c r="U558" s="173"/>
      <c r="V558" s="173"/>
      <c r="W558" s="173"/>
      <c r="X558" s="173"/>
      <c r="Y558" s="173"/>
      <c r="Z558" s="173"/>
    </row>
    <row r="559" spans="1:26" ht="12.75" customHeight="1">
      <c r="A559" s="173"/>
      <c r="B559" s="173"/>
      <c r="C559" s="173"/>
      <c r="D559" s="173"/>
      <c r="E559" s="173"/>
      <c r="F559" s="173"/>
      <c r="G559" s="173"/>
      <c r="H559" s="173"/>
      <c r="I559" s="173"/>
      <c r="J559" s="173"/>
      <c r="K559" s="173"/>
      <c r="L559" s="173"/>
      <c r="M559" s="173"/>
      <c r="N559" s="173"/>
      <c r="O559" s="173"/>
      <c r="P559" s="173"/>
      <c r="Q559" s="173"/>
      <c r="R559" s="173"/>
      <c r="S559" s="173"/>
      <c r="T559" s="173"/>
      <c r="U559" s="173"/>
      <c r="V559" s="173"/>
      <c r="W559" s="173"/>
      <c r="X559" s="173"/>
      <c r="Y559" s="173"/>
      <c r="Z559" s="173"/>
    </row>
    <row r="560" spans="1:26" ht="12.75" customHeight="1">
      <c r="A560" s="173"/>
      <c r="B560" s="173"/>
      <c r="C560" s="173"/>
      <c r="D560" s="173"/>
      <c r="E560" s="173"/>
      <c r="F560" s="173"/>
      <c r="G560" s="173"/>
      <c r="H560" s="173"/>
      <c r="I560" s="173"/>
      <c r="J560" s="173"/>
      <c r="K560" s="173"/>
      <c r="L560" s="173"/>
      <c r="M560" s="173"/>
      <c r="N560" s="173"/>
      <c r="O560" s="173"/>
      <c r="P560" s="173"/>
      <c r="Q560" s="173"/>
      <c r="R560" s="173"/>
      <c r="S560" s="173"/>
      <c r="T560" s="173"/>
      <c r="U560" s="173"/>
      <c r="V560" s="173"/>
      <c r="W560" s="173"/>
      <c r="X560" s="173"/>
      <c r="Y560" s="173"/>
      <c r="Z560" s="173"/>
    </row>
    <row r="561" spans="1:26" ht="12.75" customHeight="1">
      <c r="A561" s="173"/>
      <c r="B561" s="173"/>
      <c r="C561" s="173"/>
      <c r="D561" s="173"/>
      <c r="E561" s="173"/>
      <c r="F561" s="173"/>
      <c r="G561" s="173"/>
      <c r="H561" s="173"/>
      <c r="I561" s="173"/>
      <c r="J561" s="173"/>
      <c r="K561" s="173"/>
      <c r="L561" s="173"/>
      <c r="M561" s="173"/>
      <c r="N561" s="173"/>
      <c r="O561" s="173"/>
      <c r="P561" s="173"/>
      <c r="Q561" s="173"/>
      <c r="R561" s="173"/>
      <c r="S561" s="173"/>
      <c r="T561" s="173"/>
      <c r="U561" s="173"/>
      <c r="V561" s="173"/>
      <c r="W561" s="173"/>
      <c r="X561" s="173"/>
      <c r="Y561" s="173"/>
      <c r="Z561" s="173"/>
    </row>
    <row r="562" spans="1:26" ht="12.75" customHeight="1">
      <c r="A562" s="173"/>
      <c r="B562" s="173"/>
      <c r="C562" s="173"/>
      <c r="D562" s="173"/>
      <c r="E562" s="173"/>
      <c r="F562" s="173"/>
      <c r="G562" s="173"/>
      <c r="H562" s="173"/>
      <c r="I562" s="173"/>
      <c r="J562" s="173"/>
      <c r="K562" s="173"/>
      <c r="L562" s="173"/>
      <c r="M562" s="173"/>
      <c r="N562" s="173"/>
      <c r="O562" s="173"/>
      <c r="P562" s="173"/>
      <c r="Q562" s="173"/>
      <c r="R562" s="173"/>
      <c r="S562" s="173"/>
      <c r="T562" s="173"/>
      <c r="U562" s="173"/>
      <c r="V562" s="173"/>
      <c r="W562" s="173"/>
      <c r="X562" s="173"/>
      <c r="Y562" s="173"/>
      <c r="Z562" s="173"/>
    </row>
    <row r="563" spans="1:26" ht="12.75" customHeight="1">
      <c r="A563" s="173"/>
      <c r="B563" s="173"/>
      <c r="C563" s="173"/>
      <c r="D563" s="173"/>
      <c r="E563" s="173"/>
      <c r="F563" s="173"/>
      <c r="G563" s="173"/>
      <c r="H563" s="173"/>
      <c r="I563" s="173"/>
      <c r="J563" s="173"/>
      <c r="K563" s="173"/>
      <c r="L563" s="173"/>
      <c r="M563" s="173"/>
      <c r="N563" s="173"/>
      <c r="O563" s="173"/>
      <c r="P563" s="173"/>
      <c r="Q563" s="173"/>
      <c r="R563" s="173"/>
      <c r="S563" s="173"/>
      <c r="T563" s="173"/>
      <c r="U563" s="173"/>
      <c r="V563" s="173"/>
      <c r="W563" s="173"/>
      <c r="X563" s="173"/>
      <c r="Y563" s="173"/>
      <c r="Z563" s="173"/>
    </row>
    <row r="564" spans="1:26" ht="12.75" customHeight="1">
      <c r="A564" s="173"/>
      <c r="B564" s="173"/>
      <c r="C564" s="173"/>
      <c r="D564" s="173"/>
      <c r="E564" s="173"/>
      <c r="F564" s="173"/>
      <c r="G564" s="173"/>
      <c r="H564" s="173"/>
      <c r="I564" s="173"/>
      <c r="J564" s="173"/>
      <c r="K564" s="173"/>
      <c r="L564" s="173"/>
      <c r="M564" s="173"/>
      <c r="N564" s="173"/>
      <c r="O564" s="173"/>
      <c r="P564" s="173"/>
      <c r="Q564" s="173"/>
      <c r="R564" s="173"/>
      <c r="S564" s="173"/>
      <c r="T564" s="173"/>
      <c r="U564" s="173"/>
      <c r="V564" s="173"/>
      <c r="W564" s="173"/>
      <c r="X564" s="173"/>
      <c r="Y564" s="173"/>
      <c r="Z564" s="173"/>
    </row>
    <row r="565" spans="1:26" ht="12.75" customHeight="1">
      <c r="A565" s="173"/>
      <c r="B565" s="173"/>
      <c r="C565" s="173"/>
      <c r="D565" s="173"/>
      <c r="E565" s="173"/>
      <c r="F565" s="173"/>
      <c r="G565" s="173"/>
      <c r="H565" s="173"/>
      <c r="I565" s="173"/>
      <c r="J565" s="173"/>
      <c r="K565" s="173"/>
      <c r="L565" s="173"/>
      <c r="M565" s="173"/>
      <c r="N565" s="173"/>
      <c r="O565" s="173"/>
      <c r="P565" s="173"/>
      <c r="Q565" s="173"/>
      <c r="R565" s="173"/>
      <c r="S565" s="173"/>
      <c r="T565" s="173"/>
      <c r="U565" s="173"/>
      <c r="V565" s="173"/>
      <c r="W565" s="173"/>
      <c r="X565" s="173"/>
      <c r="Y565" s="173"/>
      <c r="Z565" s="173"/>
    </row>
    <row r="566" spans="1:26" ht="12.75" customHeight="1">
      <c r="A566" s="173"/>
      <c r="B566" s="173"/>
      <c r="C566" s="173"/>
      <c r="D566" s="173"/>
      <c r="E566" s="173"/>
      <c r="F566" s="173"/>
      <c r="G566" s="173"/>
      <c r="H566" s="173"/>
      <c r="I566" s="173"/>
      <c r="J566" s="173"/>
      <c r="K566" s="173"/>
      <c r="L566" s="173"/>
      <c r="M566" s="173"/>
      <c r="N566" s="173"/>
      <c r="O566" s="173"/>
      <c r="P566" s="173"/>
      <c r="Q566" s="173"/>
      <c r="R566" s="173"/>
      <c r="S566" s="173"/>
      <c r="T566" s="173"/>
      <c r="U566" s="173"/>
      <c r="V566" s="173"/>
      <c r="W566" s="173"/>
      <c r="X566" s="173"/>
      <c r="Y566" s="173"/>
      <c r="Z566" s="173"/>
    </row>
    <row r="567" spans="1:26" ht="12.75" customHeight="1">
      <c r="A567" s="173"/>
      <c r="B567" s="173"/>
      <c r="C567" s="173"/>
      <c r="D567" s="173"/>
      <c r="E567" s="173"/>
      <c r="F567" s="173"/>
      <c r="G567" s="173"/>
      <c r="H567" s="173"/>
      <c r="I567" s="173"/>
      <c r="J567" s="173"/>
      <c r="K567" s="173"/>
      <c r="L567" s="173"/>
      <c r="M567" s="173"/>
      <c r="N567" s="173"/>
      <c r="O567" s="173"/>
      <c r="P567" s="173"/>
      <c r="Q567" s="173"/>
      <c r="R567" s="173"/>
      <c r="S567" s="173"/>
      <c r="T567" s="173"/>
      <c r="U567" s="173"/>
      <c r="V567" s="173"/>
      <c r="W567" s="173"/>
      <c r="X567" s="173"/>
      <c r="Y567" s="173"/>
      <c r="Z567" s="173"/>
    </row>
    <row r="568" spans="1:26" ht="12.75" customHeight="1">
      <c r="A568" s="173"/>
      <c r="B568" s="173"/>
      <c r="C568" s="173"/>
      <c r="D568" s="173"/>
      <c r="E568" s="173"/>
      <c r="F568" s="173"/>
      <c r="G568" s="173"/>
      <c r="H568" s="173"/>
      <c r="I568" s="173"/>
      <c r="J568" s="173"/>
      <c r="K568" s="173"/>
      <c r="L568" s="173"/>
      <c r="M568" s="173"/>
      <c r="N568" s="173"/>
      <c r="O568" s="173"/>
      <c r="P568" s="173"/>
      <c r="Q568" s="173"/>
      <c r="R568" s="173"/>
      <c r="S568" s="173"/>
      <c r="T568" s="173"/>
      <c r="U568" s="173"/>
      <c r="V568" s="173"/>
      <c r="W568" s="173"/>
      <c r="X568" s="173"/>
      <c r="Y568" s="173"/>
      <c r="Z568" s="173"/>
    </row>
    <row r="569" spans="1:26" ht="12.75" customHeight="1">
      <c r="A569" s="173"/>
      <c r="B569" s="173"/>
      <c r="C569" s="173"/>
      <c r="D569" s="173"/>
      <c r="E569" s="173"/>
      <c r="F569" s="173"/>
      <c r="G569" s="173"/>
      <c r="H569" s="173"/>
      <c r="I569" s="173"/>
      <c r="J569" s="173"/>
      <c r="K569" s="173"/>
      <c r="L569" s="173"/>
      <c r="M569" s="173"/>
      <c r="N569" s="173"/>
      <c r="O569" s="173"/>
      <c r="P569" s="173"/>
      <c r="Q569" s="173"/>
      <c r="R569" s="173"/>
      <c r="S569" s="173"/>
      <c r="T569" s="173"/>
      <c r="U569" s="173"/>
      <c r="V569" s="173"/>
      <c r="W569" s="173"/>
      <c r="X569" s="173"/>
      <c r="Y569" s="173"/>
      <c r="Z569" s="173"/>
    </row>
    <row r="570" spans="1:26" ht="12.75" customHeight="1">
      <c r="A570" s="173"/>
      <c r="B570" s="173"/>
      <c r="C570" s="173"/>
      <c r="D570" s="173"/>
      <c r="E570" s="173"/>
      <c r="F570" s="173"/>
      <c r="G570" s="173"/>
      <c r="H570" s="173"/>
      <c r="I570" s="173"/>
      <c r="J570" s="173"/>
      <c r="K570" s="173"/>
      <c r="L570" s="173"/>
      <c r="M570" s="173"/>
      <c r="N570" s="173"/>
      <c r="O570" s="173"/>
      <c r="P570" s="173"/>
      <c r="Q570" s="173"/>
      <c r="R570" s="173"/>
      <c r="S570" s="173"/>
      <c r="T570" s="173"/>
      <c r="U570" s="173"/>
      <c r="V570" s="173"/>
      <c r="W570" s="173"/>
      <c r="X570" s="173"/>
      <c r="Y570" s="173"/>
      <c r="Z570" s="173"/>
    </row>
    <row r="571" spans="1:26" ht="12.75" customHeight="1">
      <c r="A571" s="173"/>
      <c r="B571" s="173"/>
      <c r="C571" s="173"/>
      <c r="D571" s="173"/>
      <c r="E571" s="173"/>
      <c r="F571" s="173"/>
      <c r="G571" s="173"/>
      <c r="H571" s="173"/>
      <c r="I571" s="173"/>
      <c r="J571" s="173"/>
      <c r="K571" s="173"/>
      <c r="L571" s="173"/>
      <c r="M571" s="173"/>
      <c r="N571" s="173"/>
      <c r="O571" s="173"/>
      <c r="P571" s="173"/>
      <c r="Q571" s="173"/>
      <c r="R571" s="173"/>
      <c r="S571" s="173"/>
      <c r="T571" s="173"/>
      <c r="U571" s="173"/>
      <c r="V571" s="173"/>
      <c r="W571" s="173"/>
      <c r="X571" s="173"/>
      <c r="Y571" s="173"/>
      <c r="Z571" s="173"/>
    </row>
    <row r="572" spans="1:26" ht="12.75" customHeight="1">
      <c r="A572" s="173"/>
      <c r="B572" s="173"/>
      <c r="C572" s="173"/>
      <c r="D572" s="173"/>
      <c r="E572" s="173"/>
      <c r="F572" s="173"/>
      <c r="G572" s="173"/>
      <c r="H572" s="173"/>
      <c r="I572" s="173"/>
      <c r="J572" s="173"/>
      <c r="K572" s="173"/>
      <c r="L572" s="173"/>
      <c r="M572" s="173"/>
      <c r="N572" s="173"/>
      <c r="O572" s="173"/>
      <c r="P572" s="173"/>
      <c r="Q572" s="173"/>
      <c r="R572" s="173"/>
      <c r="S572" s="173"/>
      <c r="T572" s="173"/>
      <c r="U572" s="173"/>
      <c r="V572" s="173"/>
      <c r="W572" s="173"/>
      <c r="X572" s="173"/>
      <c r="Y572" s="173"/>
      <c r="Z572" s="173"/>
    </row>
    <row r="573" spans="1:26" ht="12.75" customHeight="1">
      <c r="A573" s="173"/>
      <c r="B573" s="173"/>
      <c r="C573" s="173"/>
      <c r="D573" s="173"/>
      <c r="E573" s="173"/>
      <c r="F573" s="173"/>
      <c r="G573" s="173"/>
      <c r="H573" s="173"/>
      <c r="I573" s="173"/>
      <c r="J573" s="173"/>
      <c r="K573" s="173"/>
      <c r="L573" s="173"/>
      <c r="M573" s="173"/>
      <c r="N573" s="173"/>
      <c r="O573" s="173"/>
      <c r="P573" s="173"/>
      <c r="Q573" s="173"/>
      <c r="R573" s="173"/>
      <c r="S573" s="173"/>
      <c r="T573" s="173"/>
      <c r="U573" s="173"/>
      <c r="V573" s="173"/>
      <c r="W573" s="173"/>
      <c r="X573" s="173"/>
      <c r="Y573" s="173"/>
      <c r="Z573" s="173"/>
    </row>
    <row r="574" spans="1:26" ht="12.75" customHeight="1">
      <c r="A574" s="173"/>
      <c r="B574" s="173"/>
      <c r="C574" s="173"/>
      <c r="D574" s="173"/>
      <c r="E574" s="173"/>
      <c r="F574" s="173"/>
      <c r="G574" s="173"/>
      <c r="H574" s="173"/>
      <c r="I574" s="173"/>
      <c r="J574" s="173"/>
      <c r="K574" s="173"/>
      <c r="L574" s="173"/>
      <c r="M574" s="173"/>
      <c r="N574" s="173"/>
      <c r="O574" s="173"/>
      <c r="P574" s="173"/>
      <c r="Q574" s="173"/>
      <c r="R574" s="173"/>
      <c r="S574" s="173"/>
      <c r="T574" s="173"/>
      <c r="U574" s="173"/>
      <c r="V574" s="173"/>
      <c r="W574" s="173"/>
      <c r="X574" s="173"/>
      <c r="Y574" s="173"/>
      <c r="Z574" s="173"/>
    </row>
    <row r="575" spans="1:26" ht="12.75" customHeight="1">
      <c r="A575" s="173"/>
      <c r="B575" s="173"/>
      <c r="C575" s="173"/>
      <c r="D575" s="173"/>
      <c r="E575" s="173"/>
      <c r="F575" s="173"/>
      <c r="G575" s="173"/>
      <c r="H575" s="173"/>
      <c r="I575" s="173"/>
      <c r="J575" s="173"/>
      <c r="K575" s="173"/>
      <c r="L575" s="173"/>
      <c r="M575" s="173"/>
      <c r="N575" s="173"/>
      <c r="O575" s="173"/>
      <c r="P575" s="173"/>
      <c r="Q575" s="173"/>
      <c r="R575" s="173"/>
      <c r="S575" s="173"/>
      <c r="T575" s="173"/>
      <c r="U575" s="173"/>
      <c r="V575" s="173"/>
      <c r="W575" s="173"/>
      <c r="X575" s="173"/>
      <c r="Y575" s="173"/>
      <c r="Z575" s="173"/>
    </row>
    <row r="576" spans="1:26" ht="12.75" customHeight="1">
      <c r="A576" s="173"/>
      <c r="B576" s="173"/>
      <c r="C576" s="173"/>
      <c r="D576" s="173"/>
      <c r="E576" s="173"/>
      <c r="F576" s="173"/>
      <c r="G576" s="173"/>
      <c r="H576" s="173"/>
      <c r="I576" s="173"/>
      <c r="J576" s="173"/>
      <c r="K576" s="173"/>
      <c r="L576" s="173"/>
      <c r="M576" s="173"/>
      <c r="N576" s="173"/>
      <c r="O576" s="173"/>
      <c r="P576" s="173"/>
      <c r="Q576" s="173"/>
      <c r="R576" s="173"/>
      <c r="S576" s="173"/>
      <c r="T576" s="173"/>
      <c r="U576" s="173"/>
      <c r="V576" s="173"/>
      <c r="W576" s="173"/>
      <c r="X576" s="173"/>
      <c r="Y576" s="173"/>
      <c r="Z576" s="173"/>
    </row>
    <row r="577" spans="1:26" ht="12.75" customHeight="1">
      <c r="A577" s="173"/>
      <c r="B577" s="173"/>
      <c r="C577" s="173"/>
      <c r="D577" s="173"/>
      <c r="E577" s="173"/>
      <c r="F577" s="173"/>
      <c r="G577" s="173"/>
      <c r="H577" s="173"/>
      <c r="I577" s="173"/>
      <c r="J577" s="173"/>
      <c r="K577" s="173"/>
      <c r="L577" s="173"/>
      <c r="M577" s="173"/>
      <c r="N577" s="173"/>
      <c r="O577" s="173"/>
      <c r="P577" s="173"/>
      <c r="Q577" s="173"/>
      <c r="R577" s="173"/>
      <c r="S577" s="173"/>
      <c r="T577" s="173"/>
      <c r="U577" s="173"/>
      <c r="V577" s="173"/>
      <c r="W577" s="173"/>
      <c r="X577" s="173"/>
      <c r="Y577" s="173"/>
      <c r="Z577" s="173"/>
    </row>
    <row r="578" spans="1:26" ht="12.75" customHeight="1">
      <c r="A578" s="173"/>
      <c r="B578" s="173"/>
      <c r="C578" s="173"/>
      <c r="D578" s="173"/>
      <c r="E578" s="173"/>
      <c r="F578" s="173"/>
      <c r="G578" s="173"/>
      <c r="H578" s="173"/>
      <c r="I578" s="173"/>
      <c r="J578" s="173"/>
      <c r="K578" s="173"/>
      <c r="L578" s="173"/>
      <c r="M578" s="173"/>
      <c r="N578" s="173"/>
      <c r="O578" s="173"/>
      <c r="P578" s="173"/>
      <c r="Q578" s="173"/>
      <c r="R578" s="173"/>
      <c r="S578" s="173"/>
      <c r="T578" s="173"/>
      <c r="U578" s="173"/>
      <c r="V578" s="173"/>
      <c r="W578" s="173"/>
      <c r="X578" s="173"/>
      <c r="Y578" s="173"/>
      <c r="Z578" s="173"/>
    </row>
    <row r="579" spans="1:26" ht="12.75" customHeight="1">
      <c r="A579" s="173"/>
      <c r="B579" s="173"/>
      <c r="C579" s="173"/>
      <c r="D579" s="173"/>
      <c r="E579" s="173"/>
      <c r="F579" s="173"/>
      <c r="G579" s="173"/>
      <c r="H579" s="173"/>
      <c r="I579" s="173"/>
      <c r="J579" s="173"/>
      <c r="K579" s="173"/>
      <c r="L579" s="173"/>
      <c r="M579" s="173"/>
      <c r="N579" s="173"/>
      <c r="O579" s="173"/>
      <c r="P579" s="173"/>
      <c r="Q579" s="173"/>
      <c r="R579" s="173"/>
      <c r="S579" s="173"/>
      <c r="T579" s="173"/>
      <c r="U579" s="173"/>
      <c r="V579" s="173"/>
      <c r="W579" s="173"/>
      <c r="X579" s="173"/>
      <c r="Y579" s="173"/>
      <c r="Z579" s="173"/>
    </row>
    <row r="580" spans="1:26" ht="12.75" customHeight="1">
      <c r="A580" s="173"/>
      <c r="B580" s="173"/>
      <c r="C580" s="173"/>
      <c r="D580" s="173"/>
      <c r="E580" s="173"/>
      <c r="F580" s="173"/>
      <c r="G580" s="173"/>
      <c r="H580" s="173"/>
      <c r="I580" s="173"/>
      <c r="J580" s="173"/>
      <c r="K580" s="173"/>
      <c r="L580" s="173"/>
      <c r="M580" s="173"/>
      <c r="N580" s="173"/>
      <c r="O580" s="173"/>
      <c r="P580" s="173"/>
      <c r="Q580" s="173"/>
      <c r="R580" s="173"/>
      <c r="S580" s="173"/>
      <c r="T580" s="173"/>
      <c r="U580" s="173"/>
      <c r="V580" s="173"/>
      <c r="W580" s="173"/>
      <c r="X580" s="173"/>
      <c r="Y580" s="173"/>
      <c r="Z580" s="173"/>
    </row>
    <row r="581" spans="1:26" ht="12.75" customHeight="1">
      <c r="A581" s="173"/>
      <c r="B581" s="173"/>
      <c r="C581" s="173"/>
      <c r="D581" s="173"/>
      <c r="E581" s="173"/>
      <c r="F581" s="173"/>
      <c r="G581" s="173"/>
      <c r="H581" s="173"/>
      <c r="I581" s="173"/>
      <c r="J581" s="173"/>
      <c r="K581" s="173"/>
      <c r="L581" s="173"/>
      <c r="M581" s="173"/>
      <c r="N581" s="173"/>
      <c r="O581" s="173"/>
      <c r="P581" s="173"/>
      <c r="Q581" s="173"/>
      <c r="R581" s="173"/>
      <c r="S581" s="173"/>
      <c r="T581" s="173"/>
      <c r="U581" s="173"/>
      <c r="V581" s="173"/>
      <c r="W581" s="173"/>
      <c r="X581" s="173"/>
      <c r="Y581" s="173"/>
      <c r="Z581" s="173"/>
    </row>
    <row r="582" spans="1:26" ht="12.75" customHeight="1">
      <c r="A582" s="173"/>
      <c r="B582" s="173"/>
      <c r="C582" s="173"/>
      <c r="D582" s="173"/>
      <c r="E582" s="173"/>
      <c r="F582" s="173"/>
      <c r="G582" s="173"/>
      <c r="H582" s="173"/>
      <c r="I582" s="173"/>
      <c r="J582" s="173"/>
      <c r="K582" s="173"/>
      <c r="L582" s="173"/>
      <c r="M582" s="173"/>
      <c r="N582" s="173"/>
      <c r="O582" s="173"/>
      <c r="P582" s="173"/>
      <c r="Q582" s="173"/>
      <c r="R582" s="173"/>
      <c r="S582" s="173"/>
      <c r="T582" s="173"/>
      <c r="U582" s="173"/>
      <c r="V582" s="173"/>
      <c r="W582" s="173"/>
      <c r="X582" s="173"/>
      <c r="Y582" s="173"/>
      <c r="Z582" s="173"/>
    </row>
    <row r="583" spans="1:26" ht="12.75" customHeight="1">
      <c r="A583" s="173"/>
      <c r="B583" s="173"/>
      <c r="C583" s="173"/>
      <c r="D583" s="173"/>
      <c r="E583" s="173"/>
      <c r="F583" s="173"/>
      <c r="G583" s="173"/>
      <c r="H583" s="173"/>
      <c r="I583" s="173"/>
      <c r="J583" s="173"/>
      <c r="K583" s="173"/>
      <c r="L583" s="173"/>
      <c r="M583" s="173"/>
      <c r="N583" s="173"/>
      <c r="O583" s="173"/>
      <c r="P583" s="173"/>
      <c r="Q583" s="173"/>
      <c r="R583" s="173"/>
      <c r="S583" s="173"/>
      <c r="T583" s="173"/>
      <c r="U583" s="173"/>
      <c r="V583" s="173"/>
      <c r="W583" s="173"/>
      <c r="X583" s="173"/>
      <c r="Y583" s="173"/>
      <c r="Z583" s="173"/>
    </row>
    <row r="584" spans="1:26" ht="12.75" customHeight="1">
      <c r="A584" s="173"/>
      <c r="B584" s="173"/>
      <c r="C584" s="173"/>
      <c r="D584" s="173"/>
      <c r="E584" s="173"/>
      <c r="F584" s="173"/>
      <c r="G584" s="173"/>
      <c r="H584" s="173"/>
      <c r="I584" s="173"/>
      <c r="J584" s="173"/>
      <c r="K584" s="173"/>
      <c r="L584" s="173"/>
      <c r="M584" s="173"/>
      <c r="N584" s="173"/>
      <c r="O584" s="173"/>
      <c r="P584" s="173"/>
      <c r="Q584" s="173"/>
      <c r="R584" s="173"/>
      <c r="S584" s="173"/>
      <c r="T584" s="173"/>
      <c r="U584" s="173"/>
      <c r="V584" s="173"/>
      <c r="W584" s="173"/>
      <c r="X584" s="173"/>
      <c r="Y584" s="173"/>
      <c r="Z584" s="173"/>
    </row>
    <row r="585" spans="1:26" ht="12.75" customHeight="1">
      <c r="A585" s="173"/>
      <c r="B585" s="173"/>
      <c r="C585" s="173"/>
      <c r="D585" s="173"/>
      <c r="E585" s="173"/>
      <c r="F585" s="173"/>
      <c r="G585" s="173"/>
      <c r="H585" s="173"/>
      <c r="I585" s="173"/>
      <c r="J585" s="173"/>
      <c r="K585" s="173"/>
      <c r="L585" s="173"/>
      <c r="M585" s="173"/>
      <c r="N585" s="173"/>
      <c r="O585" s="173"/>
      <c r="P585" s="173"/>
      <c r="Q585" s="173"/>
      <c r="R585" s="173"/>
      <c r="S585" s="173"/>
      <c r="T585" s="173"/>
      <c r="U585" s="173"/>
      <c r="V585" s="173"/>
      <c r="W585" s="173"/>
      <c r="X585" s="173"/>
      <c r="Y585" s="173"/>
      <c r="Z585" s="173"/>
    </row>
    <row r="586" spans="1:26" ht="12.75" customHeight="1">
      <c r="A586" s="173"/>
      <c r="B586" s="173"/>
      <c r="C586" s="173"/>
      <c r="D586" s="173"/>
      <c r="E586" s="173"/>
      <c r="F586" s="173"/>
      <c r="G586" s="173"/>
      <c r="H586" s="173"/>
      <c r="I586" s="173"/>
      <c r="J586" s="173"/>
      <c r="K586" s="173"/>
      <c r="L586" s="173"/>
      <c r="M586" s="173"/>
      <c r="N586" s="173"/>
      <c r="O586" s="173"/>
      <c r="P586" s="173"/>
      <c r="Q586" s="173"/>
      <c r="R586" s="173"/>
      <c r="S586" s="173"/>
      <c r="T586" s="173"/>
      <c r="U586" s="173"/>
      <c r="V586" s="173"/>
      <c r="W586" s="173"/>
      <c r="X586" s="173"/>
      <c r="Y586" s="173"/>
      <c r="Z586" s="173"/>
    </row>
    <row r="587" spans="1:26" ht="12.75" customHeight="1">
      <c r="A587" s="173"/>
      <c r="B587" s="173"/>
      <c r="C587" s="173"/>
      <c r="D587" s="173"/>
      <c r="E587" s="173"/>
      <c r="F587" s="173"/>
      <c r="G587" s="173"/>
      <c r="H587" s="173"/>
      <c r="I587" s="173"/>
      <c r="J587" s="173"/>
      <c r="K587" s="173"/>
      <c r="L587" s="173"/>
      <c r="M587" s="173"/>
      <c r="N587" s="173"/>
      <c r="O587" s="173"/>
      <c r="P587" s="173"/>
      <c r="Q587" s="173"/>
      <c r="R587" s="173"/>
      <c r="S587" s="173"/>
      <c r="T587" s="173"/>
      <c r="U587" s="173"/>
      <c r="V587" s="173"/>
      <c r="W587" s="173"/>
      <c r="X587" s="173"/>
      <c r="Y587" s="173"/>
      <c r="Z587" s="173"/>
    </row>
    <row r="588" spans="1:26" ht="12.75" customHeight="1">
      <c r="A588" s="173"/>
      <c r="B588" s="173"/>
      <c r="C588" s="173"/>
      <c r="D588" s="173"/>
      <c r="E588" s="173"/>
      <c r="F588" s="173"/>
      <c r="G588" s="173"/>
      <c r="H588" s="173"/>
      <c r="I588" s="173"/>
      <c r="J588" s="173"/>
      <c r="K588" s="173"/>
      <c r="L588" s="173"/>
      <c r="M588" s="173"/>
      <c r="N588" s="173"/>
      <c r="O588" s="173"/>
      <c r="P588" s="173"/>
      <c r="Q588" s="173"/>
      <c r="R588" s="173"/>
      <c r="S588" s="173"/>
      <c r="T588" s="173"/>
      <c r="U588" s="173"/>
      <c r="V588" s="173"/>
      <c r="W588" s="173"/>
      <c r="X588" s="173"/>
      <c r="Y588" s="173"/>
      <c r="Z588" s="173"/>
    </row>
    <row r="589" spans="1:26" ht="12.75" customHeight="1">
      <c r="A589" s="173"/>
      <c r="B589" s="173"/>
      <c r="C589" s="173"/>
      <c r="D589" s="173"/>
      <c r="E589" s="173"/>
      <c r="F589" s="173"/>
      <c r="G589" s="173"/>
      <c r="H589" s="173"/>
      <c r="I589" s="173"/>
      <c r="J589" s="173"/>
      <c r="K589" s="173"/>
      <c r="L589" s="173"/>
      <c r="M589" s="173"/>
      <c r="N589" s="173"/>
      <c r="O589" s="173"/>
      <c r="P589" s="173"/>
      <c r="Q589" s="173"/>
      <c r="R589" s="173"/>
      <c r="S589" s="173"/>
      <c r="T589" s="173"/>
      <c r="U589" s="173"/>
      <c r="V589" s="173"/>
      <c r="W589" s="173"/>
      <c r="X589" s="173"/>
      <c r="Y589" s="173"/>
      <c r="Z589" s="173"/>
    </row>
    <row r="590" spans="1:26" ht="12.75" customHeight="1">
      <c r="A590" s="173"/>
      <c r="B590" s="173"/>
      <c r="C590" s="173"/>
      <c r="D590" s="173"/>
      <c r="E590" s="173"/>
      <c r="F590" s="173"/>
      <c r="G590" s="173"/>
      <c r="H590" s="173"/>
      <c r="I590" s="173"/>
      <c r="J590" s="173"/>
      <c r="K590" s="173"/>
      <c r="L590" s="173"/>
      <c r="M590" s="173"/>
      <c r="N590" s="173"/>
      <c r="O590" s="173"/>
      <c r="P590" s="173"/>
      <c r="Q590" s="173"/>
      <c r="R590" s="173"/>
      <c r="S590" s="173"/>
      <c r="T590" s="173"/>
      <c r="U590" s="173"/>
      <c r="V590" s="173"/>
      <c r="W590" s="173"/>
      <c r="X590" s="173"/>
      <c r="Y590" s="173"/>
      <c r="Z590" s="173"/>
    </row>
    <row r="591" spans="1:26" ht="12.75" customHeight="1">
      <c r="A591" s="173"/>
      <c r="B591" s="173"/>
      <c r="C591" s="173"/>
      <c r="D591" s="173"/>
      <c r="E591" s="173"/>
      <c r="F591" s="173"/>
      <c r="G591" s="173"/>
      <c r="H591" s="173"/>
      <c r="I591" s="173"/>
      <c r="J591" s="173"/>
      <c r="K591" s="173"/>
      <c r="L591" s="173"/>
      <c r="M591" s="173"/>
      <c r="N591" s="173"/>
      <c r="O591" s="173"/>
      <c r="P591" s="173"/>
      <c r="Q591" s="173"/>
      <c r="R591" s="173"/>
      <c r="S591" s="173"/>
      <c r="T591" s="173"/>
      <c r="U591" s="173"/>
      <c r="V591" s="173"/>
      <c r="W591" s="173"/>
      <c r="X591" s="173"/>
      <c r="Y591" s="173"/>
      <c r="Z591" s="173"/>
    </row>
    <row r="592" spans="1:26" ht="12.75" customHeight="1">
      <c r="A592" s="173"/>
      <c r="B592" s="173"/>
      <c r="C592" s="173"/>
      <c r="D592" s="173"/>
      <c r="E592" s="173"/>
      <c r="F592" s="173"/>
      <c r="G592" s="173"/>
      <c r="H592" s="173"/>
      <c r="I592" s="173"/>
      <c r="J592" s="173"/>
      <c r="K592" s="173"/>
      <c r="L592" s="173"/>
      <c r="M592" s="173"/>
      <c r="N592" s="173"/>
      <c r="O592" s="173"/>
      <c r="P592" s="173"/>
      <c r="Q592" s="173"/>
      <c r="R592" s="173"/>
      <c r="S592" s="173"/>
      <c r="T592" s="173"/>
      <c r="U592" s="173"/>
      <c r="V592" s="173"/>
      <c r="W592" s="173"/>
      <c r="X592" s="173"/>
      <c r="Y592" s="173"/>
      <c r="Z592" s="173"/>
    </row>
    <row r="593" spans="1:26" ht="12.75" customHeight="1">
      <c r="A593" s="173"/>
      <c r="B593" s="173"/>
      <c r="C593" s="173"/>
      <c r="D593" s="173"/>
      <c r="E593" s="173"/>
      <c r="F593" s="173"/>
      <c r="G593" s="173"/>
      <c r="H593" s="173"/>
      <c r="I593" s="173"/>
      <c r="J593" s="173"/>
      <c r="K593" s="173"/>
      <c r="L593" s="173"/>
      <c r="M593" s="173"/>
      <c r="N593" s="173"/>
      <c r="O593" s="173"/>
      <c r="P593" s="173"/>
      <c r="Q593" s="173"/>
      <c r="R593" s="173"/>
      <c r="S593" s="173"/>
      <c r="T593" s="173"/>
      <c r="U593" s="173"/>
      <c r="V593" s="173"/>
      <c r="W593" s="173"/>
      <c r="X593" s="173"/>
      <c r="Y593" s="173"/>
      <c r="Z593" s="173"/>
    </row>
    <row r="594" spans="1:26" ht="12.75" customHeight="1">
      <c r="A594" s="173"/>
      <c r="B594" s="173"/>
      <c r="C594" s="173"/>
      <c r="D594" s="173"/>
      <c r="E594" s="173"/>
      <c r="F594" s="173"/>
      <c r="G594" s="173"/>
      <c r="H594" s="173"/>
      <c r="I594" s="173"/>
      <c r="J594" s="173"/>
      <c r="K594" s="173"/>
      <c r="L594" s="173"/>
      <c r="M594" s="173"/>
      <c r="N594" s="173"/>
      <c r="O594" s="173"/>
      <c r="P594" s="173"/>
      <c r="Q594" s="173"/>
      <c r="R594" s="173"/>
      <c r="S594" s="173"/>
      <c r="T594" s="173"/>
      <c r="U594" s="173"/>
      <c r="V594" s="173"/>
      <c r="W594" s="173"/>
      <c r="X594" s="173"/>
      <c r="Y594" s="173"/>
      <c r="Z594" s="173"/>
    </row>
    <row r="595" spans="1:26" ht="12.75" customHeight="1">
      <c r="A595" s="173"/>
      <c r="B595" s="173"/>
      <c r="C595" s="173"/>
      <c r="D595" s="173"/>
      <c r="E595" s="173"/>
      <c r="F595" s="173"/>
      <c r="G595" s="173"/>
      <c r="H595" s="173"/>
      <c r="I595" s="173"/>
      <c r="J595" s="173"/>
      <c r="K595" s="173"/>
      <c r="L595" s="173"/>
      <c r="M595" s="173"/>
      <c r="N595" s="173"/>
      <c r="O595" s="173"/>
      <c r="P595" s="173"/>
      <c r="Q595" s="173"/>
      <c r="R595" s="173"/>
      <c r="S595" s="173"/>
      <c r="T595" s="173"/>
      <c r="U595" s="173"/>
      <c r="V595" s="173"/>
      <c r="W595" s="173"/>
      <c r="X595" s="173"/>
      <c r="Y595" s="173"/>
      <c r="Z595" s="173"/>
    </row>
    <row r="596" spans="1:26" ht="12.75" customHeight="1">
      <c r="A596" s="173"/>
      <c r="B596" s="173"/>
      <c r="C596" s="173"/>
      <c r="D596" s="173"/>
      <c r="E596" s="173"/>
      <c r="F596" s="173"/>
      <c r="G596" s="173"/>
      <c r="H596" s="173"/>
      <c r="I596" s="173"/>
      <c r="J596" s="173"/>
      <c r="K596" s="173"/>
      <c r="L596" s="173"/>
      <c r="M596" s="173"/>
      <c r="N596" s="173"/>
      <c r="O596" s="173"/>
      <c r="P596" s="173"/>
      <c r="Q596" s="173"/>
      <c r="R596" s="173"/>
      <c r="S596" s="173"/>
      <c r="T596" s="173"/>
      <c r="U596" s="173"/>
      <c r="V596" s="173"/>
      <c r="W596" s="173"/>
      <c r="X596" s="173"/>
      <c r="Y596" s="173"/>
      <c r="Z596" s="173"/>
    </row>
    <row r="597" spans="1:26" ht="12.75" customHeight="1">
      <c r="A597" s="173"/>
      <c r="B597" s="173"/>
      <c r="C597" s="173"/>
      <c r="D597" s="173"/>
      <c r="E597" s="173"/>
      <c r="F597" s="173"/>
      <c r="G597" s="173"/>
      <c r="H597" s="173"/>
      <c r="I597" s="173"/>
      <c r="J597" s="173"/>
      <c r="K597" s="173"/>
      <c r="L597" s="173"/>
      <c r="M597" s="173"/>
      <c r="N597" s="173"/>
      <c r="O597" s="173"/>
      <c r="P597" s="173"/>
      <c r="Q597" s="173"/>
      <c r="R597" s="173"/>
      <c r="S597" s="173"/>
      <c r="T597" s="173"/>
      <c r="U597" s="173"/>
      <c r="V597" s="173"/>
      <c r="W597" s="173"/>
      <c r="X597" s="173"/>
      <c r="Y597" s="173"/>
      <c r="Z597" s="173"/>
    </row>
    <row r="598" spans="1:26" ht="12.75" customHeight="1">
      <c r="A598" s="173"/>
      <c r="B598" s="173"/>
      <c r="C598" s="173"/>
      <c r="D598" s="173"/>
      <c r="E598" s="173"/>
      <c r="F598" s="173"/>
      <c r="G598" s="173"/>
      <c r="H598" s="173"/>
      <c r="I598" s="173"/>
      <c r="J598" s="173"/>
      <c r="K598" s="173"/>
      <c r="L598" s="173"/>
      <c r="M598" s="173"/>
      <c r="N598" s="173"/>
      <c r="O598" s="173"/>
      <c r="P598" s="173"/>
      <c r="Q598" s="173"/>
      <c r="R598" s="173"/>
      <c r="S598" s="173"/>
      <c r="T598" s="173"/>
      <c r="U598" s="173"/>
      <c r="V598" s="173"/>
      <c r="W598" s="173"/>
      <c r="X598" s="173"/>
      <c r="Y598" s="173"/>
      <c r="Z598" s="173"/>
    </row>
    <row r="599" spans="1:26" ht="12.75" customHeight="1">
      <c r="A599" s="173"/>
      <c r="B599" s="173"/>
      <c r="C599" s="173"/>
      <c r="D599" s="173"/>
      <c r="E599" s="173"/>
      <c r="F599" s="173"/>
      <c r="G599" s="173"/>
      <c r="H599" s="173"/>
      <c r="I599" s="173"/>
      <c r="J599" s="173"/>
      <c r="K599" s="173"/>
      <c r="L599" s="173"/>
      <c r="M599" s="173"/>
      <c r="N599" s="173"/>
      <c r="O599" s="173"/>
      <c r="P599" s="173"/>
      <c r="Q599" s="173"/>
      <c r="R599" s="173"/>
      <c r="S599" s="173"/>
      <c r="T599" s="173"/>
      <c r="U599" s="173"/>
      <c r="V599" s="173"/>
      <c r="W599" s="173"/>
      <c r="X599" s="173"/>
      <c r="Y599" s="173"/>
      <c r="Z599" s="173"/>
    </row>
    <row r="600" spans="1:26" ht="12.75" customHeight="1">
      <c r="A600" s="173"/>
      <c r="B600" s="173"/>
      <c r="C600" s="173"/>
      <c r="D600" s="173"/>
      <c r="E600" s="173"/>
      <c r="F600" s="173"/>
      <c r="G600" s="173"/>
      <c r="H600" s="173"/>
      <c r="I600" s="173"/>
      <c r="J600" s="173"/>
      <c r="K600" s="173"/>
      <c r="L600" s="173"/>
      <c r="M600" s="173"/>
      <c r="N600" s="173"/>
      <c r="O600" s="173"/>
      <c r="P600" s="173"/>
      <c r="Q600" s="173"/>
      <c r="R600" s="173"/>
      <c r="S600" s="173"/>
      <c r="T600" s="173"/>
      <c r="U600" s="173"/>
      <c r="V600" s="173"/>
      <c r="W600" s="173"/>
      <c r="X600" s="173"/>
      <c r="Y600" s="173"/>
      <c r="Z600" s="173"/>
    </row>
    <row r="601" spans="1:26" ht="12.75" customHeight="1">
      <c r="A601" s="173"/>
      <c r="B601" s="173"/>
      <c r="C601" s="173"/>
      <c r="D601" s="173"/>
      <c r="E601" s="173"/>
      <c r="F601" s="173"/>
      <c r="G601" s="173"/>
      <c r="H601" s="173"/>
      <c r="I601" s="173"/>
      <c r="J601" s="173"/>
      <c r="K601" s="173"/>
      <c r="L601" s="173"/>
      <c r="M601" s="173"/>
      <c r="N601" s="173"/>
      <c r="O601" s="173"/>
      <c r="P601" s="173"/>
      <c r="Q601" s="173"/>
      <c r="R601" s="173"/>
      <c r="S601" s="173"/>
      <c r="T601" s="173"/>
      <c r="U601" s="173"/>
      <c r="V601" s="173"/>
      <c r="W601" s="173"/>
      <c r="X601" s="173"/>
      <c r="Y601" s="173"/>
      <c r="Z601" s="173"/>
    </row>
    <row r="602" spans="1:26" ht="12.75" customHeight="1">
      <c r="A602" s="173"/>
      <c r="B602" s="173"/>
      <c r="C602" s="173"/>
      <c r="D602" s="173"/>
      <c r="E602" s="173"/>
      <c r="F602" s="173"/>
      <c r="G602" s="173"/>
      <c r="H602" s="173"/>
      <c r="I602" s="173"/>
      <c r="J602" s="173"/>
      <c r="K602" s="173"/>
      <c r="L602" s="173"/>
      <c r="M602" s="173"/>
      <c r="N602" s="173"/>
      <c r="O602" s="173"/>
      <c r="P602" s="173"/>
      <c r="Q602" s="173"/>
      <c r="R602" s="173"/>
      <c r="S602" s="173"/>
      <c r="T602" s="173"/>
      <c r="U602" s="173"/>
      <c r="V602" s="173"/>
      <c r="W602" s="173"/>
      <c r="X602" s="173"/>
      <c r="Y602" s="173"/>
      <c r="Z602" s="173"/>
    </row>
    <row r="603" spans="1:26" ht="12.75" customHeight="1">
      <c r="A603" s="173"/>
      <c r="B603" s="173"/>
      <c r="C603" s="173"/>
      <c r="D603" s="173"/>
      <c r="E603" s="173"/>
      <c r="F603" s="173"/>
      <c r="G603" s="173"/>
      <c r="H603" s="173"/>
      <c r="I603" s="173"/>
      <c r="J603" s="173"/>
      <c r="K603" s="173"/>
      <c r="L603" s="173"/>
      <c r="M603" s="173"/>
      <c r="N603" s="173"/>
      <c r="O603" s="173"/>
      <c r="P603" s="173"/>
      <c r="Q603" s="173"/>
      <c r="R603" s="173"/>
      <c r="S603" s="173"/>
      <c r="T603" s="173"/>
      <c r="U603" s="173"/>
      <c r="V603" s="173"/>
      <c r="W603" s="173"/>
      <c r="X603" s="173"/>
      <c r="Y603" s="173"/>
      <c r="Z603" s="173"/>
    </row>
    <row r="604" spans="1:26" ht="12.75" customHeight="1">
      <c r="A604" s="173"/>
      <c r="B604" s="173"/>
      <c r="C604" s="173"/>
      <c r="D604" s="173"/>
      <c r="E604" s="173"/>
      <c r="F604" s="173"/>
      <c r="G604" s="173"/>
      <c r="H604" s="173"/>
      <c r="I604" s="173"/>
      <c r="J604" s="173"/>
      <c r="K604" s="173"/>
      <c r="L604" s="173"/>
      <c r="M604" s="173"/>
      <c r="N604" s="173"/>
      <c r="O604" s="173"/>
      <c r="P604" s="173"/>
      <c r="Q604" s="173"/>
      <c r="R604" s="173"/>
      <c r="S604" s="173"/>
      <c r="T604" s="173"/>
      <c r="U604" s="173"/>
      <c r="V604" s="173"/>
      <c r="W604" s="173"/>
      <c r="X604" s="173"/>
      <c r="Y604" s="173"/>
      <c r="Z604" s="173"/>
    </row>
    <row r="605" spans="1:26" ht="12.75" customHeight="1">
      <c r="A605" s="173"/>
      <c r="B605" s="173"/>
      <c r="C605" s="173"/>
      <c r="D605" s="173"/>
      <c r="E605" s="173"/>
      <c r="F605" s="173"/>
      <c r="G605" s="173"/>
      <c r="H605" s="173"/>
      <c r="I605" s="173"/>
      <c r="J605" s="173"/>
      <c r="K605" s="173"/>
      <c r="L605" s="173"/>
      <c r="M605" s="173"/>
      <c r="N605" s="173"/>
      <c r="O605" s="173"/>
      <c r="P605" s="173"/>
      <c r="Q605" s="173"/>
      <c r="R605" s="173"/>
      <c r="S605" s="173"/>
      <c r="T605" s="173"/>
      <c r="U605" s="173"/>
      <c r="V605" s="173"/>
      <c r="W605" s="173"/>
      <c r="X605" s="173"/>
      <c r="Y605" s="173"/>
      <c r="Z605" s="173"/>
    </row>
    <row r="606" spans="1:26" ht="12.75" customHeight="1">
      <c r="A606" s="173"/>
      <c r="B606" s="173"/>
      <c r="C606" s="173"/>
      <c r="D606" s="173"/>
      <c r="E606" s="173"/>
      <c r="F606" s="173"/>
      <c r="G606" s="173"/>
      <c r="H606" s="173"/>
      <c r="I606" s="173"/>
      <c r="J606" s="173"/>
      <c r="K606" s="173"/>
      <c r="L606" s="173"/>
      <c r="M606" s="173"/>
      <c r="N606" s="173"/>
      <c r="O606" s="173"/>
      <c r="P606" s="173"/>
      <c r="Q606" s="173"/>
      <c r="R606" s="173"/>
      <c r="S606" s="173"/>
      <c r="T606" s="173"/>
      <c r="U606" s="173"/>
      <c r="V606" s="173"/>
      <c r="W606" s="173"/>
      <c r="X606" s="173"/>
      <c r="Y606" s="173"/>
      <c r="Z606" s="173"/>
    </row>
    <row r="607" spans="1:26" ht="12.75" customHeight="1">
      <c r="A607" s="173"/>
      <c r="B607" s="173"/>
      <c r="C607" s="173"/>
      <c r="D607" s="173"/>
      <c r="E607" s="173"/>
      <c r="F607" s="173"/>
      <c r="G607" s="173"/>
      <c r="H607" s="173"/>
      <c r="I607" s="173"/>
      <c r="J607" s="173"/>
      <c r="K607" s="173"/>
      <c r="L607" s="173"/>
      <c r="M607" s="173"/>
      <c r="N607" s="173"/>
      <c r="O607" s="173"/>
      <c r="P607" s="173"/>
      <c r="Q607" s="173"/>
      <c r="R607" s="173"/>
      <c r="S607" s="173"/>
      <c r="T607" s="173"/>
      <c r="U607" s="173"/>
      <c r="V607" s="173"/>
      <c r="W607" s="173"/>
      <c r="X607" s="173"/>
      <c r="Y607" s="173"/>
      <c r="Z607" s="173"/>
    </row>
    <row r="608" spans="1:26" ht="12.75" customHeight="1">
      <c r="A608" s="173"/>
      <c r="B608" s="173"/>
      <c r="C608" s="173"/>
      <c r="D608" s="173"/>
      <c r="E608" s="173"/>
      <c r="F608" s="173"/>
      <c r="G608" s="173"/>
      <c r="H608" s="173"/>
      <c r="I608" s="173"/>
      <c r="J608" s="173"/>
      <c r="K608" s="173"/>
      <c r="L608" s="173"/>
      <c r="M608" s="173"/>
      <c r="N608" s="173"/>
      <c r="O608" s="173"/>
      <c r="P608" s="173"/>
      <c r="Q608" s="173"/>
      <c r="R608" s="173"/>
      <c r="S608" s="173"/>
      <c r="T608" s="173"/>
      <c r="U608" s="173"/>
      <c r="V608" s="173"/>
      <c r="W608" s="173"/>
      <c r="X608" s="173"/>
      <c r="Y608" s="173"/>
      <c r="Z608" s="173"/>
    </row>
    <row r="609" spans="1:26" ht="12.75" customHeight="1">
      <c r="A609" s="173"/>
      <c r="B609" s="173"/>
      <c r="C609" s="173"/>
      <c r="D609" s="173"/>
      <c r="E609" s="173"/>
      <c r="F609" s="173"/>
      <c r="G609" s="173"/>
      <c r="H609" s="173"/>
      <c r="I609" s="173"/>
      <c r="J609" s="173"/>
      <c r="K609" s="173"/>
      <c r="L609" s="173"/>
      <c r="M609" s="173"/>
      <c r="N609" s="173"/>
      <c r="O609" s="173"/>
      <c r="P609" s="173"/>
      <c r="Q609" s="173"/>
      <c r="R609" s="173"/>
      <c r="S609" s="173"/>
      <c r="T609" s="173"/>
      <c r="U609" s="173"/>
      <c r="V609" s="173"/>
      <c r="W609" s="173"/>
      <c r="X609" s="173"/>
      <c r="Y609" s="173"/>
      <c r="Z609" s="173"/>
    </row>
    <row r="610" spans="1:26" ht="12.75" customHeight="1">
      <c r="A610" s="173"/>
      <c r="B610" s="173"/>
      <c r="C610" s="173"/>
      <c r="D610" s="173"/>
      <c r="E610" s="173"/>
      <c r="F610" s="173"/>
      <c r="G610" s="173"/>
      <c r="H610" s="173"/>
      <c r="I610" s="173"/>
      <c r="J610" s="173"/>
      <c r="K610" s="173"/>
      <c r="L610" s="173"/>
      <c r="M610" s="173"/>
      <c r="N610" s="173"/>
      <c r="O610" s="173"/>
      <c r="P610" s="173"/>
      <c r="Q610" s="173"/>
      <c r="R610" s="173"/>
      <c r="S610" s="173"/>
      <c r="T610" s="173"/>
      <c r="U610" s="173"/>
      <c r="V610" s="173"/>
      <c r="W610" s="173"/>
      <c r="X610" s="173"/>
      <c r="Y610" s="173"/>
      <c r="Z610" s="173"/>
    </row>
    <row r="611" spans="1:26" ht="12.75" customHeight="1">
      <c r="A611" s="173"/>
      <c r="B611" s="173"/>
      <c r="C611" s="173"/>
      <c r="D611" s="173"/>
      <c r="E611" s="173"/>
      <c r="F611" s="173"/>
      <c r="G611" s="173"/>
      <c r="H611" s="173"/>
      <c r="I611" s="173"/>
      <c r="J611" s="173"/>
      <c r="K611" s="173"/>
      <c r="L611" s="173"/>
      <c r="M611" s="173"/>
      <c r="N611" s="173"/>
      <c r="O611" s="173"/>
      <c r="P611" s="173"/>
      <c r="Q611" s="173"/>
      <c r="R611" s="173"/>
      <c r="S611" s="173"/>
      <c r="T611" s="173"/>
      <c r="U611" s="173"/>
      <c r="V611" s="173"/>
      <c r="W611" s="173"/>
      <c r="X611" s="173"/>
      <c r="Y611" s="173"/>
      <c r="Z611" s="173"/>
    </row>
    <row r="612" spans="1:26" ht="12.75" customHeight="1">
      <c r="A612" s="173"/>
      <c r="B612" s="173"/>
      <c r="C612" s="173"/>
      <c r="D612" s="173"/>
      <c r="E612" s="173"/>
      <c r="F612" s="173"/>
      <c r="G612" s="173"/>
      <c r="H612" s="173"/>
      <c r="I612" s="173"/>
      <c r="J612" s="173"/>
      <c r="K612" s="173"/>
      <c r="L612" s="173"/>
      <c r="M612" s="173"/>
      <c r="N612" s="173"/>
      <c r="O612" s="173"/>
      <c r="P612" s="173"/>
      <c r="Q612" s="173"/>
      <c r="R612" s="173"/>
      <c r="S612" s="173"/>
      <c r="T612" s="173"/>
      <c r="U612" s="173"/>
      <c r="V612" s="173"/>
      <c r="W612" s="173"/>
      <c r="X612" s="173"/>
      <c r="Y612" s="173"/>
      <c r="Z612" s="173"/>
    </row>
    <row r="613" spans="1:26" ht="12.75" customHeight="1">
      <c r="A613" s="173"/>
      <c r="B613" s="173"/>
      <c r="C613" s="173"/>
      <c r="D613" s="173"/>
      <c r="E613" s="173"/>
      <c r="F613" s="173"/>
      <c r="G613" s="173"/>
      <c r="H613" s="173"/>
      <c r="I613" s="173"/>
      <c r="J613" s="173"/>
      <c r="K613" s="173"/>
      <c r="L613" s="173"/>
      <c r="M613" s="173"/>
      <c r="N613" s="173"/>
      <c r="O613" s="173"/>
      <c r="P613" s="173"/>
      <c r="Q613" s="173"/>
      <c r="R613" s="173"/>
      <c r="S613" s="173"/>
      <c r="T613" s="173"/>
      <c r="U613" s="173"/>
      <c r="V613" s="173"/>
      <c r="W613" s="173"/>
      <c r="X613" s="173"/>
      <c r="Y613" s="173"/>
      <c r="Z613" s="173"/>
    </row>
    <row r="614" spans="1:26" ht="12.75" customHeight="1">
      <c r="A614" s="173"/>
      <c r="B614" s="173"/>
      <c r="C614" s="173"/>
      <c r="D614" s="173"/>
      <c r="E614" s="173"/>
      <c r="F614" s="173"/>
      <c r="G614" s="173"/>
      <c r="H614" s="173"/>
      <c r="I614" s="173"/>
      <c r="J614" s="173"/>
      <c r="K614" s="173"/>
      <c r="L614" s="173"/>
      <c r="M614" s="173"/>
      <c r="N614" s="173"/>
      <c r="O614" s="173"/>
      <c r="P614" s="173"/>
      <c r="Q614" s="173"/>
      <c r="R614" s="173"/>
      <c r="S614" s="173"/>
      <c r="T614" s="173"/>
      <c r="U614" s="173"/>
      <c r="V614" s="173"/>
      <c r="W614" s="173"/>
      <c r="X614" s="173"/>
      <c r="Y614" s="173"/>
      <c r="Z614" s="173"/>
    </row>
    <row r="615" spans="1:26" ht="12.75" customHeight="1">
      <c r="A615" s="173"/>
      <c r="B615" s="173"/>
      <c r="C615" s="173"/>
      <c r="D615" s="173"/>
      <c r="E615" s="173"/>
      <c r="F615" s="173"/>
      <c r="G615" s="173"/>
      <c r="H615" s="173"/>
      <c r="I615" s="173"/>
      <c r="J615" s="173"/>
      <c r="K615" s="173"/>
      <c r="L615" s="173"/>
      <c r="M615" s="173"/>
      <c r="N615" s="173"/>
      <c r="O615" s="173"/>
      <c r="P615" s="173"/>
      <c r="Q615" s="173"/>
      <c r="R615" s="173"/>
      <c r="S615" s="173"/>
      <c r="T615" s="173"/>
      <c r="U615" s="173"/>
      <c r="V615" s="173"/>
      <c r="W615" s="173"/>
      <c r="X615" s="173"/>
      <c r="Y615" s="173"/>
      <c r="Z615" s="173"/>
    </row>
    <row r="616" spans="1:26" ht="12.75" customHeight="1">
      <c r="A616" s="173"/>
      <c r="B616" s="173"/>
      <c r="C616" s="173"/>
      <c r="D616" s="173"/>
      <c r="E616" s="173"/>
      <c r="F616" s="173"/>
      <c r="G616" s="173"/>
      <c r="H616" s="173"/>
      <c r="I616" s="173"/>
      <c r="J616" s="173"/>
      <c r="K616" s="173"/>
      <c r="L616" s="173"/>
      <c r="M616" s="173"/>
      <c r="N616" s="173"/>
      <c r="O616" s="173"/>
      <c r="P616" s="173"/>
      <c r="Q616" s="173"/>
      <c r="R616" s="173"/>
      <c r="S616" s="173"/>
      <c r="T616" s="173"/>
      <c r="U616" s="173"/>
      <c r="V616" s="173"/>
      <c r="W616" s="173"/>
      <c r="X616" s="173"/>
      <c r="Y616" s="173"/>
      <c r="Z616" s="173"/>
    </row>
    <row r="617" spans="1:26" ht="12.75" customHeight="1">
      <c r="A617" s="173"/>
      <c r="B617" s="173"/>
      <c r="C617" s="173"/>
      <c r="D617" s="173"/>
      <c r="E617" s="173"/>
      <c r="F617" s="173"/>
      <c r="G617" s="173"/>
      <c r="H617" s="173"/>
      <c r="I617" s="173"/>
      <c r="J617" s="173"/>
      <c r="K617" s="173"/>
      <c r="L617" s="173"/>
      <c r="M617" s="173"/>
      <c r="N617" s="173"/>
      <c r="O617" s="173"/>
      <c r="P617" s="173"/>
      <c r="Q617" s="173"/>
      <c r="R617" s="173"/>
      <c r="S617" s="173"/>
      <c r="T617" s="173"/>
      <c r="U617" s="173"/>
      <c r="V617" s="173"/>
      <c r="W617" s="173"/>
      <c r="X617" s="173"/>
      <c r="Y617" s="173"/>
      <c r="Z617" s="173"/>
    </row>
    <row r="618" spans="1:26" ht="12.75" customHeight="1">
      <c r="A618" s="173"/>
      <c r="B618" s="173"/>
      <c r="C618" s="173"/>
      <c r="D618" s="173"/>
      <c r="E618" s="173"/>
      <c r="F618" s="173"/>
      <c r="G618" s="173"/>
      <c r="H618" s="173"/>
      <c r="I618" s="173"/>
      <c r="J618" s="173"/>
      <c r="K618" s="173"/>
      <c r="L618" s="173"/>
      <c r="M618" s="173"/>
      <c r="N618" s="173"/>
      <c r="O618" s="173"/>
      <c r="P618" s="173"/>
      <c r="Q618" s="173"/>
      <c r="R618" s="173"/>
      <c r="S618" s="173"/>
      <c r="T618" s="173"/>
      <c r="U618" s="173"/>
      <c r="V618" s="173"/>
      <c r="W618" s="173"/>
      <c r="X618" s="173"/>
      <c r="Y618" s="173"/>
      <c r="Z618" s="173"/>
    </row>
    <row r="619" spans="1:26" ht="12.75" customHeight="1">
      <c r="A619" s="173"/>
      <c r="B619" s="173"/>
      <c r="C619" s="173"/>
      <c r="D619" s="173"/>
      <c r="E619" s="173"/>
      <c r="F619" s="173"/>
      <c r="G619" s="173"/>
      <c r="H619" s="173"/>
      <c r="I619" s="173"/>
      <c r="J619" s="173"/>
      <c r="K619" s="173"/>
      <c r="L619" s="173"/>
      <c r="M619" s="173"/>
      <c r="N619" s="173"/>
      <c r="O619" s="173"/>
      <c r="P619" s="173"/>
      <c r="Q619" s="173"/>
      <c r="R619" s="173"/>
      <c r="S619" s="173"/>
      <c r="T619" s="173"/>
      <c r="U619" s="173"/>
      <c r="V619" s="173"/>
      <c r="W619" s="173"/>
      <c r="X619" s="173"/>
      <c r="Y619" s="173"/>
      <c r="Z619" s="173"/>
    </row>
    <row r="620" spans="1:26" ht="12.75" customHeight="1">
      <c r="A620" s="173"/>
      <c r="B620" s="173"/>
      <c r="C620" s="173"/>
      <c r="D620" s="173"/>
      <c r="E620" s="173"/>
      <c r="F620" s="173"/>
      <c r="G620" s="173"/>
      <c r="H620" s="173"/>
      <c r="I620" s="173"/>
      <c r="J620" s="173"/>
      <c r="K620" s="173"/>
      <c r="L620" s="173"/>
      <c r="M620" s="173"/>
      <c r="N620" s="173"/>
      <c r="O620" s="173"/>
      <c r="P620" s="173"/>
      <c r="Q620" s="173"/>
      <c r="R620" s="173"/>
      <c r="S620" s="173"/>
      <c r="T620" s="173"/>
      <c r="U620" s="173"/>
      <c r="V620" s="173"/>
      <c r="W620" s="173"/>
      <c r="X620" s="173"/>
      <c r="Y620" s="173"/>
      <c r="Z620" s="173"/>
    </row>
    <row r="621" spans="1:26" ht="12.75" customHeight="1">
      <c r="A621" s="173"/>
      <c r="B621" s="173"/>
      <c r="C621" s="173"/>
      <c r="D621" s="173"/>
      <c r="E621" s="173"/>
      <c r="F621" s="173"/>
      <c r="G621" s="173"/>
      <c r="H621" s="173"/>
      <c r="I621" s="173"/>
      <c r="J621" s="173"/>
      <c r="K621" s="173"/>
      <c r="L621" s="173"/>
      <c r="M621" s="173"/>
      <c r="N621" s="173"/>
      <c r="O621" s="173"/>
      <c r="P621" s="173"/>
      <c r="Q621" s="173"/>
      <c r="R621" s="173"/>
      <c r="S621" s="173"/>
      <c r="T621" s="173"/>
      <c r="U621" s="173"/>
      <c r="V621" s="173"/>
      <c r="W621" s="173"/>
      <c r="X621" s="173"/>
      <c r="Y621" s="173"/>
      <c r="Z621" s="173"/>
    </row>
    <row r="622" spans="1:26" ht="12.75" customHeight="1">
      <c r="A622" s="173"/>
      <c r="B622" s="173"/>
      <c r="C622" s="173"/>
      <c r="D622" s="173"/>
      <c r="E622" s="173"/>
      <c r="F622" s="173"/>
      <c r="G622" s="173"/>
      <c r="H622" s="173"/>
      <c r="I622" s="173"/>
      <c r="J622" s="173"/>
      <c r="K622" s="173"/>
      <c r="L622" s="173"/>
      <c r="M622" s="173"/>
      <c r="N622" s="173"/>
      <c r="O622" s="173"/>
      <c r="P622" s="173"/>
      <c r="Q622" s="173"/>
      <c r="R622" s="173"/>
      <c r="S622" s="173"/>
      <c r="T622" s="173"/>
      <c r="U622" s="173"/>
      <c r="V622" s="173"/>
      <c r="W622" s="173"/>
      <c r="X622" s="173"/>
      <c r="Y622" s="173"/>
      <c r="Z622" s="173"/>
    </row>
    <row r="623" spans="1:26" ht="12.75" customHeight="1">
      <c r="A623" s="173"/>
      <c r="B623" s="173"/>
      <c r="C623" s="173"/>
      <c r="D623" s="173"/>
      <c r="E623" s="173"/>
      <c r="F623" s="173"/>
      <c r="G623" s="173"/>
      <c r="H623" s="173"/>
      <c r="I623" s="173"/>
      <c r="J623" s="173"/>
      <c r="K623" s="173"/>
      <c r="L623" s="173"/>
      <c r="M623" s="173"/>
      <c r="N623" s="173"/>
      <c r="O623" s="173"/>
      <c r="P623" s="173"/>
      <c r="Q623" s="173"/>
      <c r="R623" s="173"/>
      <c r="S623" s="173"/>
      <c r="T623" s="173"/>
      <c r="U623" s="173"/>
      <c r="V623" s="173"/>
      <c r="W623" s="173"/>
      <c r="X623" s="173"/>
      <c r="Y623" s="173"/>
      <c r="Z623" s="173"/>
    </row>
    <row r="624" spans="1:26" ht="12.75" customHeight="1">
      <c r="A624" s="173"/>
      <c r="B624" s="173"/>
      <c r="C624" s="173"/>
      <c r="D624" s="173"/>
      <c r="E624" s="173"/>
      <c r="F624" s="173"/>
      <c r="G624" s="173"/>
      <c r="H624" s="173"/>
      <c r="I624" s="173"/>
      <c r="J624" s="173"/>
      <c r="K624" s="173"/>
      <c r="L624" s="173"/>
      <c r="M624" s="173"/>
      <c r="N624" s="173"/>
      <c r="O624" s="173"/>
      <c r="P624" s="173"/>
      <c r="Q624" s="173"/>
      <c r="R624" s="173"/>
      <c r="S624" s="173"/>
      <c r="T624" s="173"/>
      <c r="U624" s="173"/>
      <c r="V624" s="173"/>
      <c r="W624" s="173"/>
      <c r="X624" s="173"/>
      <c r="Y624" s="173"/>
      <c r="Z624" s="173"/>
    </row>
    <row r="625" spans="1:26" ht="12.75" customHeight="1">
      <c r="A625" s="173"/>
      <c r="B625" s="173"/>
      <c r="C625" s="173"/>
      <c r="D625" s="173"/>
      <c r="E625" s="173"/>
      <c r="F625" s="173"/>
      <c r="G625" s="173"/>
      <c r="H625" s="173"/>
      <c r="I625" s="173"/>
      <c r="J625" s="173"/>
      <c r="K625" s="173"/>
      <c r="L625" s="173"/>
      <c r="M625" s="173"/>
      <c r="N625" s="173"/>
      <c r="O625" s="173"/>
      <c r="P625" s="173"/>
      <c r="Q625" s="173"/>
      <c r="R625" s="173"/>
      <c r="S625" s="173"/>
      <c r="T625" s="173"/>
      <c r="U625" s="173"/>
      <c r="V625" s="173"/>
      <c r="W625" s="173"/>
      <c r="X625" s="173"/>
      <c r="Y625" s="173"/>
      <c r="Z625" s="173"/>
    </row>
    <row r="626" spans="1:26" ht="12.75" customHeight="1">
      <c r="A626" s="173"/>
      <c r="B626" s="173"/>
      <c r="C626" s="173"/>
      <c r="D626" s="173"/>
      <c r="E626" s="173"/>
      <c r="F626" s="173"/>
      <c r="G626" s="173"/>
      <c r="H626" s="173"/>
      <c r="I626" s="173"/>
      <c r="J626" s="173"/>
      <c r="K626" s="173"/>
      <c r="L626" s="173"/>
      <c r="M626" s="173"/>
      <c r="N626" s="173"/>
      <c r="O626" s="173"/>
      <c r="P626" s="173"/>
      <c r="Q626" s="173"/>
      <c r="R626" s="173"/>
      <c r="S626" s="173"/>
      <c r="T626" s="173"/>
      <c r="U626" s="173"/>
      <c r="V626" s="173"/>
      <c r="W626" s="173"/>
      <c r="X626" s="173"/>
      <c r="Y626" s="173"/>
      <c r="Z626" s="173"/>
    </row>
    <row r="627" spans="1:26" ht="12.75" customHeight="1">
      <c r="A627" s="173"/>
      <c r="B627" s="173"/>
      <c r="C627" s="173"/>
      <c r="D627" s="173"/>
      <c r="E627" s="173"/>
      <c r="F627" s="173"/>
      <c r="G627" s="173"/>
      <c r="H627" s="173"/>
      <c r="I627" s="173"/>
      <c r="J627" s="173"/>
      <c r="K627" s="173"/>
      <c r="L627" s="173"/>
      <c r="M627" s="173"/>
      <c r="N627" s="173"/>
      <c r="O627" s="173"/>
      <c r="P627" s="173"/>
      <c r="Q627" s="173"/>
      <c r="R627" s="173"/>
      <c r="S627" s="173"/>
      <c r="T627" s="173"/>
      <c r="U627" s="173"/>
      <c r="V627" s="173"/>
      <c r="W627" s="173"/>
      <c r="X627" s="173"/>
      <c r="Y627" s="173"/>
      <c r="Z627" s="173"/>
    </row>
    <row r="628" spans="1:26" ht="12.75" customHeight="1">
      <c r="A628" s="173"/>
      <c r="B628" s="173"/>
      <c r="C628" s="173"/>
      <c r="D628" s="173"/>
      <c r="E628" s="173"/>
      <c r="F628" s="173"/>
      <c r="G628" s="173"/>
      <c r="H628" s="173"/>
      <c r="I628" s="173"/>
      <c r="J628" s="173"/>
      <c r="K628" s="173"/>
      <c r="L628" s="173"/>
      <c r="M628" s="173"/>
      <c r="N628" s="173"/>
      <c r="O628" s="173"/>
      <c r="P628" s="173"/>
      <c r="Q628" s="173"/>
      <c r="R628" s="173"/>
      <c r="S628" s="173"/>
      <c r="T628" s="173"/>
      <c r="U628" s="173"/>
      <c r="V628" s="173"/>
      <c r="W628" s="173"/>
      <c r="X628" s="173"/>
      <c r="Y628" s="173"/>
      <c r="Z628" s="173"/>
    </row>
    <row r="629" spans="1:26" ht="12.75" customHeight="1">
      <c r="A629" s="173"/>
      <c r="B629" s="173"/>
      <c r="C629" s="173"/>
      <c r="D629" s="173"/>
      <c r="E629" s="173"/>
      <c r="F629" s="173"/>
      <c r="G629" s="173"/>
      <c r="H629" s="173"/>
      <c r="I629" s="173"/>
      <c r="J629" s="173"/>
      <c r="K629" s="173"/>
      <c r="L629" s="173"/>
      <c r="M629" s="173"/>
      <c r="N629" s="173"/>
      <c r="O629" s="173"/>
      <c r="P629" s="173"/>
      <c r="Q629" s="173"/>
      <c r="R629" s="173"/>
      <c r="S629" s="173"/>
      <c r="T629" s="173"/>
      <c r="U629" s="173"/>
      <c r="V629" s="173"/>
      <c r="W629" s="173"/>
      <c r="X629" s="173"/>
      <c r="Y629" s="173"/>
      <c r="Z629" s="173"/>
    </row>
    <row r="630" spans="1:26" ht="12.75" customHeight="1">
      <c r="A630" s="173"/>
      <c r="B630" s="173"/>
      <c r="C630" s="173"/>
      <c r="D630" s="173"/>
      <c r="E630" s="173"/>
      <c r="F630" s="173"/>
      <c r="G630" s="173"/>
      <c r="H630" s="173"/>
      <c r="I630" s="173"/>
      <c r="J630" s="173"/>
      <c r="K630" s="173"/>
      <c r="L630" s="173"/>
      <c r="M630" s="173"/>
      <c r="N630" s="173"/>
      <c r="O630" s="173"/>
      <c r="P630" s="173"/>
      <c r="Q630" s="173"/>
      <c r="R630" s="173"/>
      <c r="S630" s="173"/>
      <c r="T630" s="173"/>
      <c r="U630" s="173"/>
      <c r="V630" s="173"/>
      <c r="W630" s="173"/>
      <c r="X630" s="173"/>
      <c r="Y630" s="173"/>
      <c r="Z630" s="173"/>
    </row>
    <row r="631" spans="1:26" ht="12.75" customHeight="1">
      <c r="A631" s="173"/>
      <c r="B631" s="173"/>
      <c r="C631" s="173"/>
      <c r="D631" s="173"/>
      <c r="E631" s="173"/>
      <c r="F631" s="173"/>
      <c r="G631" s="173"/>
      <c r="H631" s="173"/>
      <c r="I631" s="173"/>
      <c r="J631" s="173"/>
      <c r="K631" s="173"/>
      <c r="L631" s="173"/>
      <c r="M631" s="173"/>
      <c r="N631" s="173"/>
      <c r="O631" s="173"/>
      <c r="P631" s="173"/>
      <c r="Q631" s="173"/>
      <c r="R631" s="173"/>
      <c r="S631" s="173"/>
      <c r="T631" s="173"/>
      <c r="U631" s="173"/>
      <c r="V631" s="173"/>
      <c r="W631" s="173"/>
      <c r="X631" s="173"/>
      <c r="Y631" s="173"/>
      <c r="Z631" s="173"/>
    </row>
    <row r="632" spans="1:26" ht="12.75" customHeight="1">
      <c r="A632" s="173"/>
      <c r="B632" s="173"/>
      <c r="C632" s="173"/>
      <c r="D632" s="173"/>
      <c r="E632" s="173"/>
      <c r="F632" s="173"/>
      <c r="G632" s="173"/>
      <c r="H632" s="173"/>
      <c r="I632" s="173"/>
      <c r="J632" s="173"/>
      <c r="K632" s="173"/>
      <c r="L632" s="173"/>
      <c r="M632" s="173"/>
      <c r="N632" s="173"/>
      <c r="O632" s="173"/>
      <c r="P632" s="173"/>
      <c r="Q632" s="173"/>
      <c r="R632" s="173"/>
      <c r="S632" s="173"/>
      <c r="T632" s="173"/>
      <c r="U632" s="173"/>
      <c r="V632" s="173"/>
      <c r="W632" s="173"/>
      <c r="X632" s="173"/>
      <c r="Y632" s="173"/>
      <c r="Z632" s="173"/>
    </row>
    <row r="633" spans="1:26" ht="12.75" customHeight="1">
      <c r="A633" s="173"/>
      <c r="B633" s="173"/>
      <c r="C633" s="173"/>
      <c r="D633" s="173"/>
      <c r="E633" s="173"/>
      <c r="F633" s="173"/>
      <c r="G633" s="173"/>
      <c r="H633" s="173"/>
      <c r="I633" s="173"/>
      <c r="J633" s="173"/>
      <c r="K633" s="173"/>
      <c r="L633" s="173"/>
      <c r="M633" s="173"/>
      <c r="N633" s="173"/>
      <c r="O633" s="173"/>
      <c r="P633" s="173"/>
      <c r="Q633" s="173"/>
      <c r="R633" s="173"/>
      <c r="S633" s="173"/>
      <c r="T633" s="173"/>
      <c r="U633" s="173"/>
      <c r="V633" s="173"/>
      <c r="W633" s="173"/>
      <c r="X633" s="173"/>
      <c r="Y633" s="173"/>
      <c r="Z633" s="173"/>
    </row>
    <row r="634" spans="1:26" ht="12.75" customHeight="1">
      <c r="A634" s="173"/>
      <c r="B634" s="173"/>
      <c r="C634" s="173"/>
      <c r="D634" s="173"/>
      <c r="E634" s="173"/>
      <c r="F634" s="173"/>
      <c r="G634" s="173"/>
      <c r="H634" s="173"/>
      <c r="I634" s="173"/>
      <c r="J634" s="173"/>
      <c r="K634" s="173"/>
      <c r="L634" s="173"/>
      <c r="M634" s="173"/>
      <c r="N634" s="173"/>
      <c r="O634" s="173"/>
      <c r="P634" s="173"/>
      <c r="Q634" s="173"/>
      <c r="R634" s="173"/>
      <c r="S634" s="173"/>
      <c r="T634" s="173"/>
      <c r="U634" s="173"/>
      <c r="V634" s="173"/>
      <c r="W634" s="173"/>
      <c r="X634" s="173"/>
      <c r="Y634" s="173"/>
      <c r="Z634" s="173"/>
    </row>
    <row r="635" spans="1:26" ht="12.75" customHeight="1">
      <c r="A635" s="173"/>
      <c r="B635" s="173"/>
      <c r="C635" s="173"/>
      <c r="D635" s="173"/>
      <c r="E635" s="173"/>
      <c r="F635" s="173"/>
      <c r="G635" s="173"/>
      <c r="H635" s="173"/>
      <c r="I635" s="173"/>
      <c r="J635" s="173"/>
      <c r="K635" s="173"/>
      <c r="L635" s="173"/>
      <c r="M635" s="173"/>
      <c r="N635" s="173"/>
      <c r="O635" s="173"/>
      <c r="P635" s="173"/>
      <c r="Q635" s="173"/>
      <c r="R635" s="173"/>
      <c r="S635" s="173"/>
      <c r="T635" s="173"/>
      <c r="U635" s="173"/>
      <c r="V635" s="173"/>
      <c r="W635" s="173"/>
      <c r="X635" s="173"/>
      <c r="Y635" s="173"/>
      <c r="Z635" s="173"/>
    </row>
    <row r="636" spans="1:26" ht="12.75" customHeight="1">
      <c r="A636" s="173"/>
      <c r="B636" s="173"/>
      <c r="C636" s="173"/>
      <c r="D636" s="173"/>
      <c r="E636" s="173"/>
      <c r="F636" s="173"/>
      <c r="G636" s="173"/>
      <c r="H636" s="173"/>
      <c r="I636" s="173"/>
      <c r="J636" s="173"/>
      <c r="K636" s="173"/>
      <c r="L636" s="173"/>
      <c r="M636" s="173"/>
      <c r="N636" s="173"/>
      <c r="O636" s="173"/>
      <c r="P636" s="173"/>
      <c r="Q636" s="173"/>
      <c r="R636" s="173"/>
      <c r="S636" s="173"/>
      <c r="T636" s="173"/>
      <c r="U636" s="173"/>
      <c r="V636" s="173"/>
      <c r="W636" s="173"/>
      <c r="X636" s="173"/>
      <c r="Y636" s="173"/>
      <c r="Z636" s="173"/>
    </row>
    <row r="637" spans="1:26" ht="12.75" customHeight="1">
      <c r="A637" s="173"/>
      <c r="B637" s="173"/>
      <c r="C637" s="173"/>
      <c r="D637" s="173"/>
      <c r="E637" s="173"/>
      <c r="F637" s="173"/>
      <c r="G637" s="173"/>
      <c r="H637" s="173"/>
      <c r="I637" s="173"/>
      <c r="J637" s="173"/>
      <c r="K637" s="173"/>
      <c r="L637" s="173"/>
      <c r="M637" s="173"/>
      <c r="N637" s="173"/>
      <c r="O637" s="173"/>
      <c r="P637" s="173"/>
      <c r="Q637" s="173"/>
      <c r="R637" s="173"/>
      <c r="S637" s="173"/>
      <c r="T637" s="173"/>
      <c r="U637" s="173"/>
      <c r="V637" s="173"/>
      <c r="W637" s="173"/>
      <c r="X637" s="173"/>
      <c r="Y637" s="173"/>
      <c r="Z637" s="173"/>
    </row>
    <row r="638" spans="1:26" ht="12.75" customHeight="1">
      <c r="A638" s="173"/>
      <c r="B638" s="173"/>
      <c r="C638" s="173"/>
      <c r="D638" s="173"/>
      <c r="E638" s="173"/>
      <c r="F638" s="173"/>
      <c r="G638" s="173"/>
      <c r="H638" s="173"/>
      <c r="I638" s="173"/>
      <c r="J638" s="173"/>
      <c r="K638" s="173"/>
      <c r="L638" s="173"/>
      <c r="M638" s="173"/>
      <c r="N638" s="173"/>
      <c r="O638" s="173"/>
      <c r="P638" s="173"/>
      <c r="Q638" s="173"/>
      <c r="R638" s="173"/>
      <c r="S638" s="173"/>
      <c r="T638" s="173"/>
      <c r="U638" s="173"/>
      <c r="V638" s="173"/>
      <c r="W638" s="173"/>
      <c r="X638" s="173"/>
      <c r="Y638" s="173"/>
      <c r="Z638" s="173"/>
    </row>
    <row r="639" spans="1:26" ht="12.75" customHeight="1">
      <c r="A639" s="173"/>
      <c r="B639" s="173"/>
      <c r="C639" s="173"/>
      <c r="D639" s="173"/>
      <c r="E639" s="173"/>
      <c r="F639" s="173"/>
      <c r="G639" s="173"/>
      <c r="H639" s="173"/>
      <c r="I639" s="173"/>
      <c r="J639" s="173"/>
      <c r="K639" s="173"/>
      <c r="L639" s="173"/>
      <c r="M639" s="173"/>
      <c r="N639" s="173"/>
      <c r="O639" s="173"/>
      <c r="P639" s="173"/>
      <c r="Q639" s="173"/>
      <c r="R639" s="173"/>
      <c r="S639" s="173"/>
      <c r="T639" s="173"/>
      <c r="U639" s="173"/>
      <c r="V639" s="173"/>
      <c r="W639" s="173"/>
      <c r="X639" s="173"/>
      <c r="Y639" s="173"/>
      <c r="Z639" s="173"/>
    </row>
    <row r="640" spans="1:26" ht="12.75" customHeight="1">
      <c r="A640" s="173"/>
      <c r="B640" s="173"/>
      <c r="C640" s="173"/>
      <c r="D640" s="173"/>
      <c r="E640" s="173"/>
      <c r="F640" s="173"/>
      <c r="G640" s="173"/>
      <c r="H640" s="173"/>
      <c r="I640" s="173"/>
      <c r="J640" s="173"/>
      <c r="K640" s="173"/>
      <c r="L640" s="173"/>
      <c r="M640" s="173"/>
      <c r="N640" s="173"/>
      <c r="O640" s="173"/>
      <c r="P640" s="173"/>
      <c r="Q640" s="173"/>
      <c r="R640" s="173"/>
      <c r="S640" s="173"/>
      <c r="T640" s="173"/>
      <c r="U640" s="173"/>
      <c r="V640" s="173"/>
      <c r="W640" s="173"/>
      <c r="X640" s="173"/>
      <c r="Y640" s="173"/>
      <c r="Z640" s="173"/>
    </row>
    <row r="641" spans="1:26" ht="12.75" customHeight="1">
      <c r="A641" s="173"/>
      <c r="B641" s="173"/>
      <c r="C641" s="173"/>
      <c r="D641" s="173"/>
      <c r="E641" s="173"/>
      <c r="F641" s="173"/>
      <c r="G641" s="173"/>
      <c r="H641" s="173"/>
      <c r="I641" s="173"/>
      <c r="J641" s="173"/>
      <c r="K641" s="173"/>
      <c r="L641" s="173"/>
      <c r="M641" s="173"/>
      <c r="N641" s="173"/>
      <c r="O641" s="173"/>
      <c r="P641" s="173"/>
      <c r="Q641" s="173"/>
      <c r="R641" s="173"/>
      <c r="S641" s="173"/>
      <c r="T641" s="173"/>
      <c r="U641" s="173"/>
      <c r="V641" s="173"/>
      <c r="W641" s="173"/>
      <c r="X641" s="173"/>
      <c r="Y641" s="173"/>
      <c r="Z641" s="173"/>
    </row>
    <row r="642" spans="1:26" ht="12.75" customHeight="1">
      <c r="A642" s="173"/>
      <c r="B642" s="173"/>
      <c r="C642" s="173"/>
      <c r="D642" s="173"/>
      <c r="E642" s="173"/>
      <c r="F642" s="173"/>
      <c r="G642" s="173"/>
      <c r="H642" s="173"/>
      <c r="I642" s="173"/>
      <c r="J642" s="173"/>
      <c r="K642" s="173"/>
      <c r="L642" s="173"/>
      <c r="M642" s="173"/>
      <c r="N642" s="173"/>
      <c r="O642" s="173"/>
      <c r="P642" s="173"/>
      <c r="Q642" s="173"/>
      <c r="R642" s="173"/>
      <c r="S642" s="173"/>
      <c r="T642" s="173"/>
      <c r="U642" s="173"/>
      <c r="V642" s="173"/>
      <c r="W642" s="173"/>
      <c r="X642" s="173"/>
      <c r="Y642" s="173"/>
      <c r="Z642" s="173"/>
    </row>
    <row r="643" spans="1:26" ht="12.75" customHeight="1">
      <c r="A643" s="173"/>
      <c r="B643" s="173"/>
      <c r="C643" s="173"/>
      <c r="D643" s="173"/>
      <c r="E643" s="173"/>
      <c r="F643" s="173"/>
      <c r="G643" s="173"/>
      <c r="H643" s="173"/>
      <c r="I643" s="173"/>
      <c r="J643" s="173"/>
      <c r="K643" s="173"/>
      <c r="L643" s="173"/>
      <c r="M643" s="173"/>
      <c r="N643" s="173"/>
      <c r="O643" s="173"/>
      <c r="P643" s="173"/>
      <c r="Q643" s="173"/>
      <c r="R643" s="173"/>
      <c r="S643" s="173"/>
      <c r="T643" s="173"/>
      <c r="U643" s="173"/>
      <c r="V643" s="173"/>
      <c r="W643" s="173"/>
      <c r="X643" s="173"/>
      <c r="Y643" s="173"/>
      <c r="Z643" s="173"/>
    </row>
    <row r="644" spans="1:26" ht="12.75" customHeight="1">
      <c r="A644" s="173"/>
      <c r="B644" s="173"/>
      <c r="C644" s="173"/>
      <c r="D644" s="173"/>
      <c r="E644" s="173"/>
      <c r="F644" s="173"/>
      <c r="G644" s="173"/>
      <c r="H644" s="173"/>
      <c r="I644" s="173"/>
      <c r="J644" s="173"/>
      <c r="K644" s="173"/>
      <c r="L644" s="173"/>
      <c r="M644" s="173"/>
      <c r="N644" s="173"/>
      <c r="O644" s="173"/>
      <c r="P644" s="173"/>
      <c r="Q644" s="173"/>
      <c r="R644" s="173"/>
      <c r="S644" s="173"/>
      <c r="T644" s="173"/>
      <c r="U644" s="173"/>
      <c r="V644" s="173"/>
      <c r="W644" s="173"/>
      <c r="X644" s="173"/>
      <c r="Y644" s="173"/>
      <c r="Z644" s="173"/>
    </row>
    <row r="645" spans="1:26" ht="12.75" customHeight="1">
      <c r="A645" s="173"/>
      <c r="B645" s="173"/>
      <c r="C645" s="173"/>
      <c r="D645" s="173"/>
      <c r="E645" s="173"/>
      <c r="F645" s="173"/>
      <c r="G645" s="173"/>
      <c r="H645" s="173"/>
      <c r="I645" s="173"/>
      <c r="J645" s="173"/>
      <c r="K645" s="173"/>
      <c r="L645" s="173"/>
      <c r="M645" s="173"/>
      <c r="N645" s="173"/>
      <c r="O645" s="173"/>
      <c r="P645" s="173"/>
      <c r="Q645" s="173"/>
      <c r="R645" s="173"/>
      <c r="S645" s="173"/>
      <c r="T645" s="173"/>
      <c r="U645" s="173"/>
      <c r="V645" s="173"/>
      <c r="W645" s="173"/>
      <c r="X645" s="173"/>
      <c r="Y645" s="173"/>
      <c r="Z645" s="173"/>
    </row>
    <row r="646" spans="1:26" ht="12.75" customHeight="1">
      <c r="A646" s="173"/>
      <c r="B646" s="173"/>
      <c r="C646" s="173"/>
      <c r="D646" s="173"/>
      <c r="E646" s="173"/>
      <c r="F646" s="173"/>
      <c r="G646" s="173"/>
      <c r="H646" s="173"/>
      <c r="I646" s="173"/>
      <c r="J646" s="173"/>
      <c r="K646" s="173"/>
      <c r="L646" s="173"/>
      <c r="M646" s="173"/>
      <c r="N646" s="173"/>
      <c r="O646" s="173"/>
      <c r="P646" s="173"/>
      <c r="Q646" s="173"/>
      <c r="R646" s="173"/>
      <c r="S646" s="173"/>
      <c r="T646" s="173"/>
      <c r="U646" s="173"/>
      <c r="V646" s="173"/>
      <c r="W646" s="173"/>
      <c r="X646" s="173"/>
      <c r="Y646" s="173"/>
      <c r="Z646" s="173"/>
    </row>
    <row r="647" spans="1:26" ht="12.75" customHeight="1">
      <c r="A647" s="173"/>
      <c r="B647" s="173"/>
      <c r="C647" s="173"/>
      <c r="D647" s="173"/>
      <c r="E647" s="173"/>
      <c r="F647" s="173"/>
      <c r="G647" s="173"/>
      <c r="H647" s="173"/>
      <c r="I647" s="173"/>
      <c r="J647" s="173"/>
      <c r="K647" s="173"/>
      <c r="L647" s="173"/>
      <c r="M647" s="173"/>
      <c r="N647" s="173"/>
      <c r="O647" s="173"/>
      <c r="P647" s="173"/>
      <c r="Q647" s="173"/>
      <c r="R647" s="173"/>
      <c r="S647" s="173"/>
      <c r="T647" s="173"/>
      <c r="U647" s="173"/>
      <c r="V647" s="173"/>
      <c r="W647" s="173"/>
      <c r="X647" s="173"/>
      <c r="Y647" s="173"/>
      <c r="Z647" s="173"/>
    </row>
    <row r="648" spans="1:26" ht="12.75" customHeight="1">
      <c r="A648" s="173"/>
      <c r="B648" s="173"/>
      <c r="C648" s="173"/>
      <c r="D648" s="173"/>
      <c r="E648" s="173"/>
      <c r="F648" s="173"/>
      <c r="G648" s="173"/>
      <c r="H648" s="173"/>
      <c r="I648" s="173"/>
      <c r="J648" s="173"/>
      <c r="K648" s="173"/>
      <c r="L648" s="173"/>
      <c r="M648" s="173"/>
      <c r="N648" s="173"/>
      <c r="O648" s="173"/>
      <c r="P648" s="173"/>
      <c r="Q648" s="173"/>
      <c r="R648" s="173"/>
      <c r="S648" s="173"/>
      <c r="T648" s="173"/>
      <c r="U648" s="173"/>
      <c r="V648" s="173"/>
      <c r="W648" s="173"/>
      <c r="X648" s="173"/>
      <c r="Y648" s="173"/>
      <c r="Z648" s="173"/>
    </row>
    <row r="649" spans="1:26" ht="12.75" customHeight="1">
      <c r="A649" s="173"/>
      <c r="B649" s="173"/>
      <c r="C649" s="173"/>
      <c r="D649" s="173"/>
      <c r="E649" s="173"/>
      <c r="F649" s="173"/>
      <c r="G649" s="173"/>
      <c r="H649" s="173"/>
      <c r="I649" s="173"/>
      <c r="J649" s="173"/>
      <c r="K649" s="173"/>
      <c r="L649" s="173"/>
      <c r="M649" s="173"/>
      <c r="N649" s="173"/>
      <c r="O649" s="173"/>
      <c r="P649" s="173"/>
      <c r="Q649" s="173"/>
      <c r="R649" s="173"/>
      <c r="S649" s="173"/>
      <c r="T649" s="173"/>
      <c r="U649" s="173"/>
      <c r="V649" s="173"/>
      <c r="W649" s="173"/>
      <c r="X649" s="173"/>
      <c r="Y649" s="173"/>
      <c r="Z649" s="173"/>
    </row>
    <row r="650" spans="1:26" ht="12.75" customHeight="1">
      <c r="A650" s="173"/>
      <c r="B650" s="173"/>
      <c r="C650" s="173"/>
      <c r="D650" s="173"/>
      <c r="E650" s="173"/>
      <c r="F650" s="173"/>
      <c r="G650" s="173"/>
      <c r="H650" s="173"/>
      <c r="I650" s="173"/>
      <c r="J650" s="173"/>
      <c r="K650" s="173"/>
      <c r="L650" s="173"/>
      <c r="M650" s="173"/>
      <c r="N650" s="173"/>
      <c r="O650" s="173"/>
      <c r="P650" s="173"/>
      <c r="Q650" s="173"/>
      <c r="R650" s="173"/>
      <c r="S650" s="173"/>
      <c r="T650" s="173"/>
      <c r="U650" s="173"/>
      <c r="V650" s="173"/>
      <c r="W650" s="173"/>
      <c r="X650" s="173"/>
      <c r="Y650" s="173"/>
      <c r="Z650" s="173"/>
    </row>
    <row r="651" spans="1:26" ht="12.75" customHeight="1">
      <c r="A651" s="173"/>
      <c r="B651" s="173"/>
      <c r="C651" s="173"/>
      <c r="D651" s="173"/>
      <c r="E651" s="173"/>
      <c r="F651" s="173"/>
      <c r="G651" s="173"/>
      <c r="H651" s="173"/>
      <c r="I651" s="173"/>
      <c r="J651" s="173"/>
      <c r="K651" s="173"/>
      <c r="L651" s="173"/>
      <c r="M651" s="173"/>
      <c r="N651" s="173"/>
      <c r="O651" s="173"/>
      <c r="P651" s="173"/>
      <c r="Q651" s="173"/>
      <c r="R651" s="173"/>
      <c r="S651" s="173"/>
      <c r="T651" s="173"/>
      <c r="U651" s="173"/>
      <c r="V651" s="173"/>
      <c r="W651" s="173"/>
      <c r="X651" s="173"/>
      <c r="Y651" s="173"/>
      <c r="Z651" s="173"/>
    </row>
    <row r="652" spans="1:26" ht="12.75" customHeight="1">
      <c r="A652" s="173"/>
      <c r="B652" s="173"/>
      <c r="C652" s="173"/>
      <c r="D652" s="173"/>
      <c r="E652" s="173"/>
      <c r="F652" s="173"/>
      <c r="G652" s="173"/>
      <c r="H652" s="173"/>
      <c r="I652" s="173"/>
      <c r="J652" s="173"/>
      <c r="K652" s="173"/>
      <c r="L652" s="173"/>
      <c r="M652" s="173"/>
      <c r="N652" s="173"/>
      <c r="O652" s="173"/>
      <c r="P652" s="173"/>
      <c r="Q652" s="173"/>
      <c r="R652" s="173"/>
      <c r="S652" s="173"/>
      <c r="T652" s="173"/>
      <c r="U652" s="173"/>
      <c r="V652" s="173"/>
      <c r="W652" s="173"/>
      <c r="X652" s="173"/>
      <c r="Y652" s="173"/>
      <c r="Z652" s="173"/>
    </row>
    <row r="653" spans="1:26" ht="12.75" customHeight="1">
      <c r="A653" s="173"/>
      <c r="B653" s="173"/>
      <c r="C653" s="173"/>
      <c r="D653" s="173"/>
      <c r="E653" s="173"/>
      <c r="F653" s="173"/>
      <c r="G653" s="173"/>
      <c r="H653" s="173"/>
      <c r="I653" s="173"/>
      <c r="J653" s="173"/>
      <c r="K653" s="173"/>
      <c r="L653" s="173"/>
      <c r="M653" s="173"/>
      <c r="N653" s="173"/>
      <c r="O653" s="173"/>
      <c r="P653" s="173"/>
      <c r="Q653" s="173"/>
      <c r="R653" s="173"/>
      <c r="S653" s="173"/>
      <c r="T653" s="173"/>
      <c r="U653" s="173"/>
      <c r="V653" s="173"/>
      <c r="W653" s="173"/>
      <c r="X653" s="173"/>
      <c r="Y653" s="173"/>
      <c r="Z653" s="173"/>
    </row>
    <row r="654" spans="1:26" ht="12.75" customHeight="1">
      <c r="A654" s="173"/>
      <c r="B654" s="173"/>
      <c r="C654" s="173"/>
      <c r="D654" s="173"/>
      <c r="E654" s="173"/>
      <c r="F654" s="173"/>
      <c r="G654" s="173"/>
      <c r="H654" s="173"/>
      <c r="I654" s="173"/>
      <c r="J654" s="173"/>
      <c r="K654" s="173"/>
      <c r="L654" s="173"/>
      <c r="M654" s="173"/>
      <c r="N654" s="173"/>
      <c r="O654" s="173"/>
      <c r="P654" s="173"/>
      <c r="Q654" s="173"/>
      <c r="R654" s="173"/>
      <c r="S654" s="173"/>
      <c r="T654" s="173"/>
      <c r="U654" s="173"/>
      <c r="V654" s="173"/>
      <c r="W654" s="173"/>
      <c r="X654" s="173"/>
      <c r="Y654" s="173"/>
      <c r="Z654" s="173"/>
    </row>
    <row r="655" spans="1:26" ht="12.75" customHeight="1">
      <c r="A655" s="173"/>
      <c r="B655" s="173"/>
      <c r="C655" s="173"/>
      <c r="D655" s="173"/>
      <c r="E655" s="173"/>
      <c r="F655" s="173"/>
      <c r="G655" s="173"/>
      <c r="H655" s="173"/>
      <c r="I655" s="173"/>
      <c r="J655" s="173"/>
      <c r="K655" s="173"/>
      <c r="L655" s="173"/>
      <c r="M655" s="173"/>
      <c r="N655" s="173"/>
      <c r="O655" s="173"/>
      <c r="P655" s="173"/>
      <c r="Q655" s="173"/>
      <c r="R655" s="173"/>
      <c r="S655" s="173"/>
      <c r="T655" s="173"/>
      <c r="U655" s="173"/>
      <c r="V655" s="173"/>
      <c r="W655" s="173"/>
      <c r="X655" s="173"/>
      <c r="Y655" s="173"/>
      <c r="Z655" s="173"/>
    </row>
    <row r="656" spans="1:26" ht="12.75" customHeight="1">
      <c r="A656" s="173"/>
      <c r="B656" s="173"/>
      <c r="C656" s="173"/>
      <c r="D656" s="173"/>
      <c r="E656" s="173"/>
      <c r="F656" s="173"/>
      <c r="G656" s="173"/>
      <c r="H656" s="173"/>
      <c r="I656" s="173"/>
      <c r="J656" s="173"/>
      <c r="K656" s="173"/>
      <c r="L656" s="173"/>
      <c r="M656" s="173"/>
      <c r="N656" s="173"/>
      <c r="O656" s="173"/>
      <c r="P656" s="173"/>
      <c r="Q656" s="173"/>
      <c r="R656" s="173"/>
      <c r="S656" s="173"/>
      <c r="T656" s="173"/>
      <c r="U656" s="173"/>
      <c r="V656" s="173"/>
      <c r="W656" s="173"/>
      <c r="X656" s="173"/>
      <c r="Y656" s="173"/>
      <c r="Z656" s="173"/>
    </row>
    <row r="657" spans="1:26" ht="12.75" customHeight="1">
      <c r="A657" s="173"/>
      <c r="B657" s="173"/>
      <c r="C657" s="173"/>
      <c r="D657" s="173"/>
      <c r="E657" s="173"/>
      <c r="F657" s="173"/>
      <c r="G657" s="173"/>
      <c r="H657" s="173"/>
      <c r="I657" s="173"/>
      <c r="J657" s="173"/>
      <c r="K657" s="173"/>
      <c r="L657" s="173"/>
      <c r="M657" s="173"/>
      <c r="N657" s="173"/>
      <c r="O657" s="173"/>
      <c r="P657" s="173"/>
      <c r="Q657" s="173"/>
      <c r="R657" s="173"/>
      <c r="S657" s="173"/>
      <c r="T657" s="173"/>
      <c r="U657" s="173"/>
      <c r="V657" s="173"/>
      <c r="W657" s="173"/>
      <c r="X657" s="173"/>
      <c r="Y657" s="173"/>
      <c r="Z657" s="173"/>
    </row>
    <row r="658" spans="1:26" ht="12.75" customHeight="1">
      <c r="A658" s="173"/>
      <c r="B658" s="173"/>
      <c r="C658" s="173"/>
      <c r="D658" s="173"/>
      <c r="E658" s="173"/>
      <c r="F658" s="173"/>
      <c r="G658" s="173"/>
      <c r="H658" s="173"/>
      <c r="I658" s="173"/>
      <c r="J658" s="173"/>
      <c r="K658" s="173"/>
      <c r="L658" s="173"/>
      <c r="M658" s="173"/>
      <c r="N658" s="173"/>
      <c r="O658" s="173"/>
      <c r="P658" s="173"/>
      <c r="Q658" s="173"/>
      <c r="R658" s="173"/>
      <c r="S658" s="173"/>
      <c r="T658" s="173"/>
      <c r="U658" s="173"/>
      <c r="V658" s="173"/>
      <c r="W658" s="173"/>
      <c r="X658" s="173"/>
      <c r="Y658" s="173"/>
      <c r="Z658" s="173"/>
    </row>
    <row r="659" spans="1:26" ht="12.75" customHeight="1">
      <c r="A659" s="173"/>
      <c r="B659" s="173"/>
      <c r="C659" s="173"/>
      <c r="D659" s="173"/>
      <c r="E659" s="173"/>
      <c r="F659" s="173"/>
      <c r="G659" s="173"/>
      <c r="H659" s="173"/>
      <c r="I659" s="173"/>
      <c r="J659" s="173"/>
      <c r="K659" s="173"/>
      <c r="L659" s="173"/>
      <c r="M659" s="173"/>
      <c r="N659" s="173"/>
      <c r="O659" s="173"/>
      <c r="P659" s="173"/>
      <c r="Q659" s="173"/>
      <c r="R659" s="173"/>
      <c r="S659" s="173"/>
      <c r="T659" s="173"/>
      <c r="U659" s="173"/>
      <c r="V659" s="173"/>
      <c r="W659" s="173"/>
      <c r="X659" s="173"/>
      <c r="Y659" s="173"/>
      <c r="Z659" s="173"/>
    </row>
    <row r="660" spans="1:26" ht="12.75" customHeight="1">
      <c r="A660" s="173"/>
      <c r="B660" s="173"/>
      <c r="C660" s="173"/>
      <c r="D660" s="173"/>
      <c r="E660" s="173"/>
      <c r="F660" s="173"/>
      <c r="G660" s="173"/>
      <c r="H660" s="173"/>
      <c r="I660" s="173"/>
      <c r="J660" s="173"/>
      <c r="K660" s="173"/>
      <c r="L660" s="173"/>
      <c r="M660" s="173"/>
      <c r="N660" s="173"/>
      <c r="O660" s="173"/>
      <c r="P660" s="173"/>
      <c r="Q660" s="173"/>
      <c r="R660" s="173"/>
      <c r="S660" s="173"/>
      <c r="T660" s="173"/>
      <c r="U660" s="173"/>
      <c r="V660" s="173"/>
      <c r="W660" s="173"/>
      <c r="X660" s="173"/>
      <c r="Y660" s="173"/>
      <c r="Z660" s="173"/>
    </row>
    <row r="661" spans="1:26" ht="12.75" customHeight="1">
      <c r="A661" s="173"/>
      <c r="B661" s="173"/>
      <c r="C661" s="173"/>
      <c r="D661" s="173"/>
      <c r="E661" s="173"/>
      <c r="F661" s="173"/>
      <c r="G661" s="173"/>
      <c r="H661" s="173"/>
      <c r="I661" s="173"/>
      <c r="J661" s="173"/>
      <c r="K661" s="173"/>
      <c r="L661" s="173"/>
      <c r="M661" s="173"/>
      <c r="N661" s="173"/>
      <c r="O661" s="173"/>
      <c r="P661" s="173"/>
      <c r="Q661" s="173"/>
      <c r="R661" s="173"/>
      <c r="S661" s="173"/>
      <c r="T661" s="173"/>
      <c r="U661" s="173"/>
      <c r="V661" s="173"/>
      <c r="W661" s="173"/>
      <c r="X661" s="173"/>
      <c r="Y661" s="173"/>
      <c r="Z661" s="173"/>
    </row>
    <row r="662" spans="1:26" ht="12.75" customHeight="1">
      <c r="A662" s="173"/>
      <c r="B662" s="173"/>
      <c r="C662" s="173"/>
      <c r="D662" s="173"/>
      <c r="E662" s="173"/>
      <c r="F662" s="173"/>
      <c r="G662" s="173"/>
      <c r="H662" s="173"/>
      <c r="I662" s="173"/>
      <c r="J662" s="173"/>
      <c r="K662" s="173"/>
      <c r="L662" s="173"/>
      <c r="M662" s="173"/>
      <c r="N662" s="173"/>
      <c r="O662" s="173"/>
      <c r="P662" s="173"/>
      <c r="Q662" s="173"/>
      <c r="R662" s="173"/>
      <c r="S662" s="173"/>
      <c r="T662" s="173"/>
      <c r="U662" s="173"/>
      <c r="V662" s="173"/>
      <c r="W662" s="173"/>
      <c r="X662" s="173"/>
      <c r="Y662" s="173"/>
      <c r="Z662" s="173"/>
    </row>
    <row r="663" spans="1:26" ht="12.75" customHeight="1">
      <c r="A663" s="173"/>
      <c r="B663" s="173"/>
      <c r="C663" s="173"/>
      <c r="D663" s="173"/>
      <c r="E663" s="173"/>
      <c r="F663" s="173"/>
      <c r="G663" s="173"/>
      <c r="H663" s="173"/>
      <c r="I663" s="173"/>
      <c r="J663" s="173"/>
      <c r="K663" s="173"/>
      <c r="L663" s="173"/>
      <c r="M663" s="173"/>
      <c r="N663" s="173"/>
      <c r="O663" s="173"/>
      <c r="P663" s="173"/>
      <c r="Q663" s="173"/>
      <c r="R663" s="173"/>
      <c r="S663" s="173"/>
      <c r="T663" s="173"/>
      <c r="U663" s="173"/>
      <c r="V663" s="173"/>
      <c r="W663" s="173"/>
      <c r="X663" s="173"/>
      <c r="Y663" s="173"/>
      <c r="Z663" s="173"/>
    </row>
    <row r="664" spans="1:26" ht="12.75" customHeight="1">
      <c r="A664" s="173"/>
      <c r="B664" s="173"/>
      <c r="C664" s="173"/>
      <c r="D664" s="173"/>
      <c r="E664" s="173"/>
      <c r="F664" s="173"/>
      <c r="G664" s="173"/>
      <c r="H664" s="173"/>
      <c r="I664" s="173"/>
      <c r="J664" s="173"/>
      <c r="K664" s="173"/>
      <c r="L664" s="173"/>
      <c r="M664" s="173"/>
      <c r="N664" s="173"/>
      <c r="O664" s="173"/>
      <c r="P664" s="173"/>
      <c r="Q664" s="173"/>
      <c r="R664" s="173"/>
      <c r="S664" s="173"/>
      <c r="T664" s="173"/>
      <c r="U664" s="173"/>
      <c r="V664" s="173"/>
      <c r="W664" s="173"/>
      <c r="X664" s="173"/>
      <c r="Y664" s="173"/>
      <c r="Z664" s="173"/>
    </row>
    <row r="665" spans="1:26" ht="12.75" customHeight="1">
      <c r="A665" s="173"/>
      <c r="B665" s="173"/>
      <c r="C665" s="173"/>
      <c r="D665" s="173"/>
      <c r="E665" s="173"/>
      <c r="F665" s="173"/>
      <c r="G665" s="173"/>
      <c r="H665" s="173"/>
      <c r="I665" s="173"/>
      <c r="J665" s="173"/>
      <c r="K665" s="173"/>
      <c r="L665" s="173"/>
      <c r="M665" s="173"/>
      <c r="N665" s="173"/>
      <c r="O665" s="173"/>
      <c r="P665" s="173"/>
      <c r="Q665" s="173"/>
      <c r="R665" s="173"/>
      <c r="S665" s="173"/>
      <c r="T665" s="173"/>
      <c r="U665" s="173"/>
      <c r="V665" s="173"/>
      <c r="W665" s="173"/>
      <c r="X665" s="173"/>
      <c r="Y665" s="173"/>
      <c r="Z665" s="173"/>
    </row>
    <row r="666" spans="1:26" ht="12.75" customHeight="1">
      <c r="A666" s="173"/>
      <c r="B666" s="173"/>
      <c r="C666" s="173"/>
      <c r="D666" s="173"/>
      <c r="E666" s="173"/>
      <c r="F666" s="173"/>
      <c r="G666" s="173"/>
      <c r="H666" s="173"/>
      <c r="I666" s="173"/>
      <c r="J666" s="173"/>
      <c r="K666" s="173"/>
      <c r="L666" s="173"/>
      <c r="M666" s="173"/>
      <c r="N666" s="173"/>
      <c r="O666" s="173"/>
      <c r="P666" s="173"/>
      <c r="Q666" s="173"/>
      <c r="R666" s="173"/>
      <c r="S666" s="173"/>
      <c r="T666" s="173"/>
      <c r="U666" s="173"/>
      <c r="V666" s="173"/>
      <c r="W666" s="173"/>
      <c r="X666" s="173"/>
      <c r="Y666" s="173"/>
      <c r="Z666" s="173"/>
    </row>
    <row r="667" spans="1:26" ht="12.75" customHeight="1">
      <c r="A667" s="173"/>
      <c r="B667" s="173"/>
      <c r="C667" s="173"/>
      <c r="D667" s="173"/>
      <c r="E667" s="173"/>
      <c r="F667" s="173"/>
      <c r="G667" s="173"/>
      <c r="H667" s="173"/>
      <c r="I667" s="173"/>
      <c r="J667" s="173"/>
      <c r="K667" s="173"/>
      <c r="L667" s="173"/>
      <c r="M667" s="173"/>
      <c r="N667" s="173"/>
      <c r="O667" s="173"/>
      <c r="P667" s="173"/>
      <c r="Q667" s="173"/>
      <c r="R667" s="173"/>
      <c r="S667" s="173"/>
      <c r="T667" s="173"/>
      <c r="U667" s="173"/>
      <c r="V667" s="173"/>
      <c r="W667" s="173"/>
      <c r="X667" s="173"/>
      <c r="Y667" s="173"/>
      <c r="Z667" s="173"/>
    </row>
    <row r="668" spans="1:26" ht="12.75" customHeight="1">
      <c r="A668" s="173"/>
      <c r="B668" s="173"/>
      <c r="C668" s="173"/>
      <c r="D668" s="173"/>
      <c r="E668" s="173"/>
      <c r="F668" s="173"/>
      <c r="G668" s="173"/>
      <c r="H668" s="173"/>
      <c r="I668" s="173"/>
      <c r="J668" s="173"/>
      <c r="K668" s="173"/>
      <c r="L668" s="173"/>
      <c r="M668" s="173"/>
      <c r="N668" s="173"/>
      <c r="O668" s="173"/>
      <c r="P668" s="173"/>
      <c r="Q668" s="173"/>
      <c r="R668" s="173"/>
      <c r="S668" s="173"/>
      <c r="T668" s="173"/>
      <c r="U668" s="173"/>
      <c r="V668" s="173"/>
      <c r="W668" s="173"/>
      <c r="X668" s="173"/>
      <c r="Y668" s="173"/>
      <c r="Z668" s="173"/>
    </row>
    <row r="669" spans="1:26" ht="12.75" customHeight="1">
      <c r="A669" s="173"/>
      <c r="B669" s="173"/>
      <c r="C669" s="173"/>
      <c r="D669" s="173"/>
      <c r="E669" s="173"/>
      <c r="F669" s="173"/>
      <c r="G669" s="173"/>
      <c r="H669" s="173"/>
      <c r="I669" s="173"/>
      <c r="J669" s="173"/>
      <c r="K669" s="173"/>
      <c r="L669" s="173"/>
      <c r="M669" s="173"/>
      <c r="N669" s="173"/>
      <c r="O669" s="173"/>
      <c r="P669" s="173"/>
      <c r="Q669" s="173"/>
      <c r="R669" s="173"/>
      <c r="S669" s="173"/>
      <c r="T669" s="173"/>
      <c r="U669" s="173"/>
      <c r="V669" s="173"/>
      <c r="W669" s="173"/>
      <c r="X669" s="173"/>
      <c r="Y669" s="173"/>
      <c r="Z669" s="173"/>
    </row>
    <row r="670" spans="1:26" ht="12.75" customHeight="1">
      <c r="A670" s="173"/>
      <c r="B670" s="173"/>
      <c r="C670" s="173"/>
      <c r="D670" s="173"/>
      <c r="E670" s="173"/>
      <c r="F670" s="173"/>
      <c r="G670" s="173"/>
      <c r="H670" s="173"/>
      <c r="I670" s="173"/>
      <c r="J670" s="173"/>
      <c r="K670" s="173"/>
      <c r="L670" s="173"/>
      <c r="M670" s="173"/>
      <c r="N670" s="173"/>
      <c r="O670" s="173"/>
      <c r="P670" s="173"/>
      <c r="Q670" s="173"/>
      <c r="R670" s="173"/>
      <c r="S670" s="173"/>
      <c r="T670" s="173"/>
      <c r="U670" s="173"/>
      <c r="V670" s="173"/>
      <c r="W670" s="173"/>
      <c r="X670" s="173"/>
      <c r="Y670" s="173"/>
      <c r="Z670" s="173"/>
    </row>
    <row r="671" spans="1:26" ht="12.75" customHeight="1">
      <c r="A671" s="173"/>
      <c r="B671" s="173"/>
      <c r="C671" s="173"/>
      <c r="D671" s="173"/>
      <c r="E671" s="173"/>
      <c r="F671" s="173"/>
      <c r="G671" s="173"/>
      <c r="H671" s="173"/>
      <c r="I671" s="173"/>
      <c r="J671" s="173"/>
      <c r="K671" s="173"/>
      <c r="L671" s="173"/>
      <c r="M671" s="173"/>
      <c r="N671" s="173"/>
      <c r="O671" s="173"/>
      <c r="P671" s="173"/>
      <c r="Q671" s="173"/>
      <c r="R671" s="173"/>
      <c r="S671" s="173"/>
      <c r="T671" s="173"/>
      <c r="U671" s="173"/>
      <c r="V671" s="173"/>
      <c r="W671" s="173"/>
      <c r="X671" s="173"/>
      <c r="Y671" s="173"/>
      <c r="Z671" s="173"/>
    </row>
    <row r="672" spans="1:26" ht="12.75" customHeight="1">
      <c r="A672" s="173"/>
      <c r="B672" s="173"/>
      <c r="C672" s="173"/>
      <c r="D672" s="173"/>
      <c r="E672" s="173"/>
      <c r="F672" s="173"/>
      <c r="G672" s="173"/>
      <c r="H672" s="173"/>
      <c r="I672" s="173"/>
      <c r="J672" s="173"/>
      <c r="K672" s="173"/>
      <c r="L672" s="173"/>
      <c r="M672" s="173"/>
      <c r="N672" s="173"/>
      <c r="O672" s="173"/>
      <c r="P672" s="173"/>
      <c r="Q672" s="173"/>
      <c r="R672" s="173"/>
      <c r="S672" s="173"/>
      <c r="T672" s="173"/>
      <c r="U672" s="173"/>
      <c r="V672" s="173"/>
      <c r="W672" s="173"/>
      <c r="X672" s="173"/>
      <c r="Y672" s="173"/>
      <c r="Z672" s="173"/>
    </row>
    <row r="673" spans="1:26" ht="12.75" customHeight="1">
      <c r="A673" s="173"/>
      <c r="B673" s="173"/>
      <c r="C673" s="173"/>
      <c r="D673" s="173"/>
      <c r="E673" s="173"/>
      <c r="F673" s="173"/>
      <c r="G673" s="173"/>
      <c r="H673" s="173"/>
      <c r="I673" s="173"/>
      <c r="J673" s="173"/>
      <c r="K673" s="173"/>
      <c r="L673" s="173"/>
      <c r="M673" s="173"/>
      <c r="N673" s="173"/>
      <c r="O673" s="173"/>
      <c r="P673" s="173"/>
      <c r="Q673" s="173"/>
      <c r="R673" s="173"/>
      <c r="S673" s="173"/>
      <c r="T673" s="173"/>
      <c r="U673" s="173"/>
      <c r="V673" s="173"/>
      <c r="W673" s="173"/>
      <c r="X673" s="173"/>
      <c r="Y673" s="173"/>
      <c r="Z673" s="173"/>
    </row>
    <row r="674" spans="1:26" ht="12.75" customHeight="1">
      <c r="A674" s="173"/>
      <c r="B674" s="173"/>
      <c r="C674" s="173"/>
      <c r="D674" s="173"/>
      <c r="E674" s="173"/>
      <c r="F674" s="173"/>
      <c r="G674" s="173"/>
      <c r="H674" s="173"/>
      <c r="I674" s="173"/>
      <c r="J674" s="173"/>
      <c r="K674" s="173"/>
      <c r="L674" s="173"/>
      <c r="M674" s="173"/>
      <c r="N674" s="173"/>
      <c r="O674" s="173"/>
      <c r="P674" s="173"/>
      <c r="Q674" s="173"/>
      <c r="R674" s="173"/>
      <c r="S674" s="173"/>
      <c r="T674" s="173"/>
      <c r="U674" s="173"/>
      <c r="V674" s="173"/>
      <c r="W674" s="173"/>
      <c r="X674" s="173"/>
      <c r="Y674" s="173"/>
      <c r="Z674" s="173"/>
    </row>
    <row r="675" spans="1:26" ht="12.75" customHeight="1">
      <c r="A675" s="173"/>
      <c r="B675" s="173"/>
      <c r="C675" s="173"/>
      <c r="D675" s="173"/>
      <c r="E675" s="173"/>
      <c r="F675" s="173"/>
      <c r="G675" s="173"/>
      <c r="H675" s="173"/>
      <c r="I675" s="173"/>
      <c r="J675" s="173"/>
      <c r="K675" s="173"/>
      <c r="L675" s="173"/>
      <c r="M675" s="173"/>
      <c r="N675" s="173"/>
      <c r="O675" s="173"/>
      <c r="P675" s="173"/>
      <c r="Q675" s="173"/>
      <c r="R675" s="173"/>
      <c r="S675" s="173"/>
      <c r="T675" s="173"/>
      <c r="U675" s="173"/>
      <c r="V675" s="173"/>
      <c r="W675" s="173"/>
      <c r="X675" s="173"/>
      <c r="Y675" s="173"/>
      <c r="Z675" s="173"/>
    </row>
    <row r="676" spans="1:26" ht="12.75" customHeight="1">
      <c r="A676" s="173"/>
      <c r="B676" s="173"/>
      <c r="C676" s="173"/>
      <c r="D676" s="173"/>
      <c r="E676" s="173"/>
      <c r="F676" s="173"/>
      <c r="G676" s="173"/>
      <c r="H676" s="173"/>
      <c r="I676" s="173"/>
      <c r="J676" s="173"/>
      <c r="K676" s="173"/>
      <c r="L676" s="173"/>
      <c r="M676" s="173"/>
      <c r="N676" s="173"/>
      <c r="O676" s="173"/>
      <c r="P676" s="173"/>
      <c r="Q676" s="173"/>
      <c r="R676" s="173"/>
      <c r="S676" s="173"/>
      <c r="T676" s="173"/>
      <c r="U676" s="173"/>
      <c r="V676" s="173"/>
      <c r="W676" s="173"/>
      <c r="X676" s="173"/>
      <c r="Y676" s="173"/>
      <c r="Z676" s="173"/>
    </row>
    <row r="677" spans="1:26" ht="12.75" customHeight="1">
      <c r="A677" s="173"/>
      <c r="B677" s="173"/>
      <c r="C677" s="173"/>
      <c r="D677" s="173"/>
      <c r="E677" s="173"/>
      <c r="F677" s="173"/>
      <c r="G677" s="173"/>
      <c r="H677" s="173"/>
      <c r="I677" s="173"/>
      <c r="J677" s="173"/>
      <c r="K677" s="173"/>
      <c r="L677" s="173"/>
      <c r="M677" s="173"/>
      <c r="N677" s="173"/>
      <c r="O677" s="173"/>
      <c r="P677" s="173"/>
      <c r="Q677" s="173"/>
      <c r="R677" s="173"/>
      <c r="S677" s="173"/>
      <c r="T677" s="173"/>
      <c r="U677" s="173"/>
      <c r="V677" s="173"/>
      <c r="W677" s="173"/>
      <c r="X677" s="173"/>
      <c r="Y677" s="173"/>
      <c r="Z677" s="173"/>
    </row>
    <row r="678" spans="1:26" ht="12.75" customHeight="1">
      <c r="A678" s="173"/>
      <c r="B678" s="173"/>
      <c r="C678" s="173"/>
      <c r="D678" s="173"/>
      <c r="E678" s="173"/>
      <c r="F678" s="173"/>
      <c r="G678" s="173"/>
      <c r="H678" s="173"/>
      <c r="I678" s="173"/>
      <c r="J678" s="173"/>
      <c r="K678" s="173"/>
      <c r="L678" s="173"/>
      <c r="M678" s="173"/>
      <c r="N678" s="173"/>
      <c r="O678" s="173"/>
      <c r="P678" s="173"/>
      <c r="Q678" s="173"/>
      <c r="R678" s="173"/>
      <c r="S678" s="173"/>
      <c r="T678" s="173"/>
      <c r="U678" s="173"/>
      <c r="V678" s="173"/>
      <c r="W678" s="173"/>
      <c r="X678" s="173"/>
      <c r="Y678" s="173"/>
      <c r="Z678" s="173"/>
    </row>
    <row r="679" spans="1:26" ht="12.75" customHeight="1">
      <c r="A679" s="173"/>
      <c r="B679" s="173"/>
      <c r="C679" s="173"/>
      <c r="D679" s="173"/>
      <c r="E679" s="173"/>
      <c r="F679" s="173"/>
      <c r="G679" s="173"/>
      <c r="H679" s="173"/>
      <c r="I679" s="173"/>
      <c r="J679" s="173"/>
      <c r="K679" s="173"/>
      <c r="L679" s="173"/>
      <c r="M679" s="173"/>
      <c r="N679" s="173"/>
      <c r="O679" s="173"/>
      <c r="P679" s="173"/>
      <c r="Q679" s="173"/>
      <c r="R679" s="173"/>
      <c r="S679" s="173"/>
      <c r="T679" s="173"/>
      <c r="U679" s="173"/>
      <c r="V679" s="173"/>
      <c r="W679" s="173"/>
      <c r="X679" s="173"/>
      <c r="Y679" s="173"/>
      <c r="Z679" s="173"/>
    </row>
    <row r="680" spans="1:26" ht="12.75" customHeight="1">
      <c r="A680" s="173"/>
      <c r="B680" s="173"/>
      <c r="C680" s="173"/>
      <c r="D680" s="173"/>
      <c r="E680" s="173"/>
      <c r="F680" s="173"/>
      <c r="G680" s="173"/>
      <c r="H680" s="173"/>
      <c r="I680" s="173"/>
      <c r="J680" s="173"/>
      <c r="K680" s="173"/>
      <c r="L680" s="173"/>
      <c r="M680" s="173"/>
      <c r="N680" s="173"/>
      <c r="O680" s="173"/>
      <c r="P680" s="173"/>
      <c r="Q680" s="173"/>
      <c r="R680" s="173"/>
      <c r="S680" s="173"/>
      <c r="T680" s="173"/>
      <c r="U680" s="173"/>
      <c r="V680" s="173"/>
      <c r="W680" s="173"/>
      <c r="X680" s="173"/>
      <c r="Y680" s="173"/>
      <c r="Z680" s="173"/>
    </row>
    <row r="681" spans="1:26" ht="12.75" customHeight="1">
      <c r="A681" s="173"/>
      <c r="B681" s="173"/>
      <c r="C681" s="173"/>
      <c r="D681" s="173"/>
      <c r="E681" s="173"/>
      <c r="F681" s="173"/>
      <c r="G681" s="173"/>
      <c r="H681" s="173"/>
      <c r="I681" s="173"/>
      <c r="J681" s="173"/>
      <c r="K681" s="173"/>
      <c r="L681" s="173"/>
      <c r="M681" s="173"/>
      <c r="N681" s="173"/>
      <c r="O681" s="173"/>
      <c r="P681" s="173"/>
      <c r="Q681" s="173"/>
      <c r="R681" s="173"/>
      <c r="S681" s="173"/>
      <c r="T681" s="173"/>
      <c r="U681" s="173"/>
      <c r="V681" s="173"/>
      <c r="W681" s="173"/>
      <c r="X681" s="173"/>
      <c r="Y681" s="173"/>
      <c r="Z681" s="173"/>
    </row>
    <row r="682" spans="1:26" ht="12.75" customHeight="1">
      <c r="A682" s="173"/>
      <c r="B682" s="173"/>
      <c r="C682" s="173"/>
      <c r="D682" s="173"/>
      <c r="E682" s="173"/>
      <c r="F682" s="173"/>
      <c r="G682" s="173"/>
      <c r="H682" s="173"/>
      <c r="I682" s="173"/>
      <c r="J682" s="173"/>
      <c r="K682" s="173"/>
      <c r="L682" s="173"/>
      <c r="M682" s="173"/>
      <c r="N682" s="173"/>
      <c r="O682" s="173"/>
      <c r="P682" s="173"/>
      <c r="Q682" s="173"/>
      <c r="R682" s="173"/>
      <c r="S682" s="173"/>
      <c r="T682" s="173"/>
      <c r="U682" s="173"/>
      <c r="V682" s="173"/>
      <c r="W682" s="173"/>
      <c r="X682" s="173"/>
      <c r="Y682" s="173"/>
      <c r="Z682" s="173"/>
    </row>
    <row r="683" spans="1:26" ht="12.75" customHeight="1">
      <c r="A683" s="173"/>
      <c r="B683" s="173"/>
      <c r="C683" s="173"/>
      <c r="D683" s="173"/>
      <c r="E683" s="173"/>
      <c r="F683" s="173"/>
      <c r="G683" s="173"/>
      <c r="H683" s="173"/>
      <c r="I683" s="173"/>
      <c r="J683" s="173"/>
      <c r="K683" s="173"/>
      <c r="L683" s="173"/>
      <c r="M683" s="173"/>
      <c r="N683" s="173"/>
      <c r="O683" s="173"/>
      <c r="P683" s="173"/>
      <c r="Q683" s="173"/>
      <c r="R683" s="173"/>
      <c r="S683" s="173"/>
      <c r="T683" s="173"/>
      <c r="U683" s="173"/>
      <c r="V683" s="173"/>
      <c r="W683" s="173"/>
      <c r="X683" s="173"/>
      <c r="Y683" s="173"/>
      <c r="Z683" s="173"/>
    </row>
    <row r="684" spans="1:26" ht="12.75" customHeight="1">
      <c r="A684" s="173"/>
      <c r="B684" s="173"/>
      <c r="C684" s="173"/>
      <c r="D684" s="173"/>
      <c r="E684" s="173"/>
      <c r="F684" s="173"/>
      <c r="G684" s="173"/>
      <c r="H684" s="173"/>
      <c r="I684" s="173"/>
      <c r="J684" s="173"/>
      <c r="K684" s="173"/>
      <c r="L684" s="173"/>
      <c r="M684" s="173"/>
      <c r="N684" s="173"/>
      <c r="O684" s="173"/>
      <c r="P684" s="173"/>
      <c r="Q684" s="173"/>
      <c r="R684" s="173"/>
      <c r="S684" s="173"/>
      <c r="T684" s="173"/>
      <c r="U684" s="173"/>
      <c r="V684" s="173"/>
      <c r="W684" s="173"/>
      <c r="X684" s="173"/>
      <c r="Y684" s="173"/>
      <c r="Z684" s="173"/>
    </row>
    <row r="685" spans="1:26" ht="12.75" customHeight="1">
      <c r="A685" s="173"/>
      <c r="B685" s="173"/>
      <c r="C685" s="173"/>
      <c r="D685" s="173"/>
      <c r="E685" s="173"/>
      <c r="F685" s="173"/>
      <c r="G685" s="173"/>
      <c r="H685" s="173"/>
      <c r="I685" s="173"/>
      <c r="J685" s="173"/>
      <c r="K685" s="173"/>
      <c r="L685" s="173"/>
      <c r="M685" s="173"/>
      <c r="N685" s="173"/>
      <c r="O685" s="173"/>
      <c r="P685" s="173"/>
      <c r="Q685" s="173"/>
      <c r="R685" s="173"/>
      <c r="S685" s="173"/>
      <c r="T685" s="173"/>
      <c r="U685" s="173"/>
      <c r="V685" s="173"/>
      <c r="W685" s="173"/>
      <c r="X685" s="173"/>
      <c r="Y685" s="173"/>
      <c r="Z685" s="173"/>
    </row>
    <row r="686" spans="1:26" ht="12.75" customHeight="1">
      <c r="A686" s="173"/>
      <c r="B686" s="173"/>
      <c r="C686" s="173"/>
      <c r="D686" s="173"/>
      <c r="E686" s="173"/>
      <c r="F686" s="173"/>
      <c r="G686" s="173"/>
      <c r="H686" s="173"/>
      <c r="I686" s="173"/>
      <c r="J686" s="173"/>
      <c r="K686" s="173"/>
      <c r="L686" s="173"/>
      <c r="M686" s="173"/>
      <c r="N686" s="173"/>
      <c r="O686" s="173"/>
      <c r="P686" s="173"/>
      <c r="Q686" s="173"/>
      <c r="R686" s="173"/>
      <c r="S686" s="173"/>
      <c r="T686" s="173"/>
      <c r="U686" s="173"/>
      <c r="V686" s="173"/>
      <c r="W686" s="173"/>
      <c r="X686" s="173"/>
      <c r="Y686" s="173"/>
      <c r="Z686" s="173"/>
    </row>
    <row r="687" spans="1:26" ht="12.75" customHeight="1">
      <c r="A687" s="173"/>
      <c r="B687" s="173"/>
      <c r="C687" s="173"/>
      <c r="D687" s="173"/>
      <c r="E687" s="173"/>
      <c r="F687" s="173"/>
      <c r="G687" s="173"/>
      <c r="H687" s="173"/>
      <c r="I687" s="173"/>
      <c r="J687" s="173"/>
      <c r="K687" s="173"/>
      <c r="L687" s="173"/>
      <c r="M687" s="173"/>
      <c r="N687" s="173"/>
      <c r="O687" s="173"/>
      <c r="P687" s="173"/>
      <c r="Q687" s="173"/>
      <c r="R687" s="173"/>
      <c r="S687" s="173"/>
      <c r="T687" s="173"/>
      <c r="U687" s="173"/>
      <c r="V687" s="173"/>
      <c r="W687" s="173"/>
      <c r="X687" s="173"/>
      <c r="Y687" s="173"/>
      <c r="Z687" s="173"/>
    </row>
    <row r="688" spans="1:26" ht="12.75" customHeight="1">
      <c r="A688" s="173"/>
      <c r="B688" s="173"/>
      <c r="C688" s="173"/>
      <c r="D688" s="173"/>
      <c r="E688" s="173"/>
      <c r="F688" s="173"/>
      <c r="G688" s="173"/>
      <c r="H688" s="173"/>
      <c r="I688" s="173"/>
      <c r="J688" s="173"/>
      <c r="K688" s="173"/>
      <c r="L688" s="173"/>
      <c r="M688" s="173"/>
      <c r="N688" s="173"/>
      <c r="O688" s="173"/>
      <c r="P688" s="173"/>
      <c r="Q688" s="173"/>
      <c r="R688" s="173"/>
      <c r="S688" s="173"/>
      <c r="T688" s="173"/>
      <c r="U688" s="173"/>
      <c r="V688" s="173"/>
      <c r="W688" s="173"/>
      <c r="X688" s="173"/>
      <c r="Y688" s="173"/>
      <c r="Z688" s="173"/>
    </row>
    <row r="689" spans="1:26" ht="12.75" customHeight="1">
      <c r="A689" s="173"/>
      <c r="B689" s="173"/>
      <c r="C689" s="173"/>
      <c r="D689" s="173"/>
      <c r="E689" s="173"/>
      <c r="F689" s="173"/>
      <c r="G689" s="173"/>
      <c r="H689" s="173"/>
      <c r="I689" s="173"/>
      <c r="J689" s="173"/>
      <c r="K689" s="173"/>
      <c r="L689" s="173"/>
      <c r="M689" s="173"/>
      <c r="N689" s="173"/>
      <c r="O689" s="173"/>
      <c r="P689" s="173"/>
      <c r="Q689" s="173"/>
      <c r="R689" s="173"/>
      <c r="S689" s="173"/>
      <c r="T689" s="173"/>
      <c r="U689" s="173"/>
      <c r="V689" s="173"/>
      <c r="W689" s="173"/>
      <c r="X689" s="173"/>
      <c r="Y689" s="173"/>
      <c r="Z689" s="173"/>
    </row>
    <row r="690" spans="1:26" ht="12.75" customHeight="1">
      <c r="A690" s="173"/>
      <c r="B690" s="173"/>
      <c r="C690" s="173"/>
      <c r="D690" s="173"/>
      <c r="E690" s="173"/>
      <c r="F690" s="173"/>
      <c r="G690" s="173"/>
      <c r="H690" s="173"/>
      <c r="I690" s="173"/>
      <c r="J690" s="173"/>
      <c r="K690" s="173"/>
      <c r="L690" s="173"/>
      <c r="M690" s="173"/>
      <c r="N690" s="173"/>
      <c r="O690" s="173"/>
      <c r="P690" s="173"/>
      <c r="Q690" s="173"/>
      <c r="R690" s="173"/>
      <c r="S690" s="173"/>
      <c r="T690" s="173"/>
      <c r="U690" s="173"/>
      <c r="V690" s="173"/>
      <c r="W690" s="173"/>
      <c r="X690" s="173"/>
      <c r="Y690" s="173"/>
      <c r="Z690" s="173"/>
    </row>
    <row r="691" spans="1:26" ht="12.75" customHeight="1">
      <c r="A691" s="173"/>
      <c r="B691" s="173"/>
      <c r="C691" s="173"/>
      <c r="D691" s="173"/>
      <c r="E691" s="173"/>
      <c r="F691" s="173"/>
      <c r="G691" s="173"/>
      <c r="H691" s="173"/>
      <c r="I691" s="173"/>
      <c r="J691" s="173"/>
      <c r="K691" s="173"/>
      <c r="L691" s="173"/>
      <c r="M691" s="173"/>
      <c r="N691" s="173"/>
      <c r="O691" s="173"/>
      <c r="P691" s="173"/>
      <c r="Q691" s="173"/>
      <c r="R691" s="173"/>
      <c r="S691" s="173"/>
      <c r="T691" s="173"/>
      <c r="U691" s="173"/>
      <c r="V691" s="173"/>
      <c r="W691" s="173"/>
      <c r="X691" s="173"/>
      <c r="Y691" s="173"/>
      <c r="Z691" s="173"/>
    </row>
    <row r="692" spans="1:26" ht="12.75" customHeight="1">
      <c r="A692" s="173"/>
      <c r="B692" s="173"/>
      <c r="C692" s="173"/>
      <c r="D692" s="173"/>
      <c r="E692" s="173"/>
      <c r="F692" s="173"/>
      <c r="G692" s="173"/>
      <c r="H692" s="173"/>
      <c r="I692" s="173"/>
      <c r="J692" s="173"/>
      <c r="K692" s="173"/>
      <c r="L692" s="173"/>
      <c r="M692" s="173"/>
      <c r="N692" s="173"/>
      <c r="O692" s="173"/>
      <c r="P692" s="173"/>
      <c r="Q692" s="173"/>
      <c r="R692" s="173"/>
      <c r="S692" s="173"/>
      <c r="T692" s="173"/>
      <c r="U692" s="173"/>
      <c r="V692" s="173"/>
      <c r="W692" s="173"/>
      <c r="X692" s="173"/>
      <c r="Y692" s="173"/>
      <c r="Z692" s="173"/>
    </row>
    <row r="693" spans="1:26" ht="12.75" customHeight="1">
      <c r="A693" s="173"/>
      <c r="B693" s="173"/>
      <c r="C693" s="173"/>
      <c r="D693" s="173"/>
      <c r="E693" s="173"/>
      <c r="F693" s="173"/>
      <c r="G693" s="173"/>
      <c r="H693" s="173"/>
      <c r="I693" s="173"/>
      <c r="J693" s="173"/>
      <c r="K693" s="173"/>
      <c r="L693" s="173"/>
      <c r="M693" s="173"/>
      <c r="N693" s="173"/>
      <c r="O693" s="173"/>
      <c r="P693" s="173"/>
      <c r="Q693" s="173"/>
      <c r="R693" s="173"/>
      <c r="S693" s="173"/>
      <c r="T693" s="173"/>
      <c r="U693" s="173"/>
      <c r="V693" s="173"/>
      <c r="W693" s="173"/>
      <c r="X693" s="173"/>
      <c r="Y693" s="173"/>
      <c r="Z693" s="173"/>
    </row>
    <row r="694" spans="1:26" ht="12.75" customHeight="1">
      <c r="A694" s="173"/>
      <c r="B694" s="173"/>
      <c r="C694" s="173"/>
      <c r="D694" s="173"/>
      <c r="E694" s="173"/>
      <c r="F694" s="173"/>
      <c r="G694" s="173"/>
      <c r="H694" s="173"/>
      <c r="I694" s="173"/>
      <c r="J694" s="173"/>
      <c r="K694" s="173"/>
      <c r="L694" s="173"/>
      <c r="M694" s="173"/>
      <c r="N694" s="173"/>
      <c r="O694" s="173"/>
      <c r="P694" s="173"/>
      <c r="Q694" s="173"/>
      <c r="R694" s="173"/>
      <c r="S694" s="173"/>
      <c r="T694" s="173"/>
      <c r="U694" s="173"/>
      <c r="V694" s="173"/>
      <c r="W694" s="173"/>
      <c r="X694" s="173"/>
      <c r="Y694" s="173"/>
      <c r="Z694" s="173"/>
    </row>
    <row r="695" spans="1:26" ht="12.75" customHeight="1">
      <c r="A695" s="173"/>
      <c r="B695" s="173"/>
      <c r="C695" s="173"/>
      <c r="D695" s="173"/>
      <c r="E695" s="173"/>
      <c r="F695" s="173"/>
      <c r="G695" s="173"/>
      <c r="H695" s="173"/>
      <c r="I695" s="173"/>
      <c r="J695" s="173"/>
      <c r="K695" s="173"/>
      <c r="L695" s="173"/>
      <c r="M695" s="173"/>
      <c r="N695" s="173"/>
      <c r="O695" s="173"/>
      <c r="P695" s="173"/>
      <c r="Q695" s="173"/>
      <c r="R695" s="173"/>
      <c r="S695" s="173"/>
      <c r="T695" s="173"/>
      <c r="U695" s="173"/>
      <c r="V695" s="173"/>
      <c r="W695" s="173"/>
      <c r="X695" s="173"/>
      <c r="Y695" s="173"/>
      <c r="Z695" s="173"/>
    </row>
    <row r="696" spans="1:26" ht="12.75" customHeight="1">
      <c r="A696" s="173"/>
      <c r="B696" s="173"/>
      <c r="C696" s="173"/>
      <c r="D696" s="173"/>
      <c r="E696" s="173"/>
      <c r="F696" s="173"/>
      <c r="G696" s="173"/>
      <c r="H696" s="173"/>
      <c r="I696" s="173"/>
      <c r="J696" s="173"/>
      <c r="K696" s="173"/>
      <c r="L696" s="173"/>
      <c r="M696" s="173"/>
      <c r="N696" s="173"/>
      <c r="O696" s="173"/>
      <c r="P696" s="173"/>
      <c r="Q696" s="173"/>
      <c r="R696" s="173"/>
      <c r="S696" s="173"/>
      <c r="T696" s="173"/>
      <c r="U696" s="173"/>
      <c r="V696" s="173"/>
      <c r="W696" s="173"/>
      <c r="X696" s="173"/>
      <c r="Y696" s="173"/>
      <c r="Z696" s="173"/>
    </row>
    <row r="697" spans="1:26" ht="12.75" customHeight="1">
      <c r="A697" s="173"/>
      <c r="B697" s="173"/>
      <c r="C697" s="173"/>
      <c r="D697" s="173"/>
      <c r="E697" s="173"/>
      <c r="F697" s="173"/>
      <c r="G697" s="173"/>
      <c r="H697" s="173"/>
      <c r="I697" s="173"/>
      <c r="J697" s="173"/>
      <c r="K697" s="173"/>
      <c r="L697" s="173"/>
      <c r="M697" s="173"/>
      <c r="N697" s="173"/>
      <c r="O697" s="173"/>
      <c r="P697" s="173"/>
      <c r="Q697" s="173"/>
      <c r="R697" s="173"/>
      <c r="S697" s="173"/>
      <c r="T697" s="173"/>
      <c r="U697" s="173"/>
      <c r="V697" s="173"/>
      <c r="W697" s="173"/>
      <c r="X697" s="173"/>
      <c r="Y697" s="173"/>
      <c r="Z697" s="173"/>
    </row>
    <row r="698" spans="1:26" ht="12.75" customHeight="1">
      <c r="A698" s="173"/>
      <c r="B698" s="173"/>
      <c r="C698" s="173"/>
      <c r="D698" s="173"/>
      <c r="E698" s="173"/>
      <c r="F698" s="173"/>
      <c r="G698" s="173"/>
      <c r="H698" s="173"/>
      <c r="I698" s="173"/>
      <c r="J698" s="173"/>
      <c r="K698" s="173"/>
      <c r="L698" s="173"/>
      <c r="M698" s="173"/>
      <c r="N698" s="173"/>
      <c r="O698" s="173"/>
      <c r="P698" s="173"/>
      <c r="Q698" s="173"/>
      <c r="R698" s="173"/>
      <c r="S698" s="173"/>
      <c r="T698" s="173"/>
      <c r="U698" s="173"/>
      <c r="V698" s="173"/>
      <c r="W698" s="173"/>
      <c r="X698" s="173"/>
      <c r="Y698" s="173"/>
      <c r="Z698" s="173"/>
    </row>
    <row r="699" spans="1:26" ht="12.75" customHeight="1">
      <c r="A699" s="173"/>
      <c r="B699" s="173"/>
      <c r="C699" s="173"/>
      <c r="D699" s="173"/>
      <c r="E699" s="173"/>
      <c r="F699" s="173"/>
      <c r="G699" s="173"/>
      <c r="H699" s="173"/>
      <c r="I699" s="173"/>
      <c r="J699" s="173"/>
      <c r="K699" s="173"/>
      <c r="L699" s="173"/>
      <c r="M699" s="173"/>
      <c r="N699" s="173"/>
      <c r="O699" s="173"/>
      <c r="P699" s="173"/>
      <c r="Q699" s="173"/>
      <c r="R699" s="173"/>
      <c r="S699" s="173"/>
      <c r="T699" s="173"/>
      <c r="U699" s="173"/>
      <c r="V699" s="173"/>
      <c r="W699" s="173"/>
      <c r="X699" s="173"/>
      <c r="Y699" s="173"/>
      <c r="Z699" s="173"/>
    </row>
    <row r="700" spans="1:26" ht="12.75" customHeight="1">
      <c r="A700" s="173"/>
      <c r="B700" s="173"/>
      <c r="C700" s="173"/>
      <c r="D700" s="173"/>
      <c r="E700" s="173"/>
      <c r="F700" s="173"/>
      <c r="G700" s="173"/>
      <c r="H700" s="173"/>
      <c r="I700" s="173"/>
      <c r="J700" s="173"/>
      <c r="K700" s="173"/>
      <c r="L700" s="173"/>
      <c r="M700" s="173"/>
      <c r="N700" s="173"/>
      <c r="O700" s="173"/>
      <c r="P700" s="173"/>
      <c r="Q700" s="173"/>
      <c r="R700" s="173"/>
      <c r="S700" s="173"/>
      <c r="T700" s="173"/>
      <c r="U700" s="173"/>
      <c r="V700" s="173"/>
      <c r="W700" s="173"/>
      <c r="X700" s="173"/>
      <c r="Y700" s="173"/>
      <c r="Z700" s="173"/>
    </row>
    <row r="701" spans="1:26" ht="12.75" customHeight="1">
      <c r="A701" s="173"/>
      <c r="B701" s="173"/>
      <c r="C701" s="173"/>
      <c r="D701" s="173"/>
      <c r="E701" s="173"/>
      <c r="F701" s="173"/>
      <c r="G701" s="173"/>
      <c r="H701" s="173"/>
      <c r="I701" s="173"/>
      <c r="J701" s="173"/>
      <c r="K701" s="173"/>
      <c r="L701" s="173"/>
      <c r="M701" s="173"/>
      <c r="N701" s="173"/>
      <c r="O701" s="173"/>
      <c r="P701" s="173"/>
      <c r="Q701" s="173"/>
      <c r="R701" s="173"/>
      <c r="S701" s="173"/>
      <c r="T701" s="173"/>
      <c r="U701" s="173"/>
      <c r="V701" s="173"/>
      <c r="W701" s="173"/>
      <c r="X701" s="173"/>
      <c r="Y701" s="173"/>
      <c r="Z701" s="173"/>
    </row>
    <row r="702" spans="1:26" ht="12.75" customHeight="1">
      <c r="A702" s="173"/>
      <c r="B702" s="173"/>
      <c r="C702" s="173"/>
      <c r="D702" s="173"/>
      <c r="E702" s="173"/>
      <c r="F702" s="173"/>
      <c r="G702" s="173"/>
      <c r="H702" s="173"/>
      <c r="I702" s="173"/>
      <c r="J702" s="173"/>
      <c r="K702" s="173"/>
      <c r="L702" s="173"/>
      <c r="M702" s="173"/>
      <c r="N702" s="173"/>
      <c r="O702" s="173"/>
      <c r="P702" s="173"/>
      <c r="Q702" s="173"/>
      <c r="R702" s="173"/>
      <c r="S702" s="173"/>
      <c r="T702" s="173"/>
      <c r="U702" s="173"/>
      <c r="V702" s="173"/>
      <c r="W702" s="173"/>
      <c r="X702" s="173"/>
      <c r="Y702" s="173"/>
      <c r="Z702" s="173"/>
    </row>
    <row r="703" spans="1:26" ht="12.75" customHeight="1">
      <c r="A703" s="173"/>
      <c r="B703" s="173"/>
      <c r="C703" s="173"/>
      <c r="D703" s="173"/>
      <c r="E703" s="173"/>
      <c r="F703" s="173"/>
      <c r="G703" s="173"/>
      <c r="H703" s="173"/>
      <c r="I703" s="173"/>
      <c r="J703" s="173"/>
      <c r="K703" s="173"/>
      <c r="L703" s="173"/>
      <c r="M703" s="173"/>
      <c r="N703" s="173"/>
      <c r="O703" s="173"/>
      <c r="P703" s="173"/>
      <c r="Q703" s="173"/>
      <c r="R703" s="173"/>
      <c r="S703" s="173"/>
      <c r="T703" s="173"/>
      <c r="U703" s="173"/>
      <c r="V703" s="173"/>
      <c r="W703" s="173"/>
      <c r="X703" s="173"/>
      <c r="Y703" s="173"/>
      <c r="Z703" s="173"/>
    </row>
    <row r="704" spans="1:26" ht="12.75" customHeight="1">
      <c r="A704" s="173"/>
      <c r="B704" s="173"/>
      <c r="C704" s="173"/>
      <c r="D704" s="173"/>
      <c r="E704" s="173"/>
      <c r="F704" s="173"/>
      <c r="G704" s="173"/>
      <c r="H704" s="173"/>
      <c r="I704" s="173"/>
      <c r="J704" s="173"/>
      <c r="K704" s="173"/>
      <c r="L704" s="173"/>
      <c r="M704" s="173"/>
      <c r="N704" s="173"/>
      <c r="O704" s="173"/>
      <c r="P704" s="173"/>
      <c r="Q704" s="173"/>
      <c r="R704" s="173"/>
      <c r="S704" s="173"/>
      <c r="T704" s="173"/>
      <c r="U704" s="173"/>
      <c r="V704" s="173"/>
      <c r="W704" s="173"/>
      <c r="X704" s="173"/>
      <c r="Y704" s="173"/>
      <c r="Z704" s="173"/>
    </row>
    <row r="705" spans="1:26" ht="12.75" customHeight="1">
      <c r="A705" s="173"/>
      <c r="B705" s="173"/>
      <c r="C705" s="173"/>
      <c r="D705" s="173"/>
      <c r="E705" s="173"/>
      <c r="F705" s="173"/>
      <c r="G705" s="173"/>
      <c r="H705" s="173"/>
      <c r="I705" s="173"/>
      <c r="J705" s="173"/>
      <c r="K705" s="173"/>
      <c r="L705" s="173"/>
      <c r="M705" s="173"/>
      <c r="N705" s="173"/>
      <c r="O705" s="173"/>
      <c r="P705" s="173"/>
      <c r="Q705" s="173"/>
      <c r="R705" s="173"/>
      <c r="S705" s="173"/>
      <c r="T705" s="173"/>
      <c r="U705" s="173"/>
      <c r="V705" s="173"/>
      <c r="W705" s="173"/>
      <c r="X705" s="173"/>
      <c r="Y705" s="173"/>
      <c r="Z705" s="173"/>
    </row>
    <row r="706" spans="1:26" ht="12.75" customHeight="1">
      <c r="A706" s="173"/>
      <c r="B706" s="173"/>
      <c r="C706" s="173"/>
      <c r="D706" s="173"/>
      <c r="E706" s="173"/>
      <c r="F706" s="173"/>
      <c r="G706" s="173"/>
      <c r="H706" s="173"/>
      <c r="I706" s="173"/>
      <c r="J706" s="173"/>
      <c r="K706" s="173"/>
      <c r="L706" s="173"/>
      <c r="M706" s="173"/>
      <c r="N706" s="173"/>
      <c r="O706" s="173"/>
      <c r="P706" s="173"/>
      <c r="Q706" s="173"/>
      <c r="R706" s="173"/>
      <c r="S706" s="173"/>
      <c r="T706" s="173"/>
      <c r="U706" s="173"/>
      <c r="V706" s="173"/>
      <c r="W706" s="173"/>
      <c r="X706" s="173"/>
      <c r="Y706" s="173"/>
      <c r="Z706" s="173"/>
    </row>
    <row r="707" spans="1:26" ht="12.75" customHeight="1">
      <c r="A707" s="173"/>
      <c r="B707" s="173"/>
      <c r="C707" s="173"/>
      <c r="D707" s="173"/>
      <c r="E707" s="173"/>
      <c r="F707" s="173"/>
      <c r="G707" s="173"/>
      <c r="H707" s="173"/>
      <c r="I707" s="173"/>
      <c r="J707" s="173"/>
      <c r="K707" s="173"/>
      <c r="L707" s="173"/>
      <c r="M707" s="173"/>
      <c r="N707" s="173"/>
      <c r="O707" s="173"/>
      <c r="P707" s="173"/>
      <c r="Q707" s="173"/>
      <c r="R707" s="173"/>
      <c r="S707" s="173"/>
      <c r="T707" s="173"/>
      <c r="U707" s="173"/>
      <c r="V707" s="173"/>
      <c r="W707" s="173"/>
      <c r="X707" s="173"/>
      <c r="Y707" s="173"/>
      <c r="Z707" s="173"/>
    </row>
    <row r="708" spans="1:26" ht="12.75" customHeight="1">
      <c r="A708" s="173"/>
      <c r="B708" s="173"/>
      <c r="C708" s="173"/>
      <c r="D708" s="173"/>
      <c r="E708" s="173"/>
      <c r="F708" s="173"/>
      <c r="G708" s="173"/>
      <c r="H708" s="173"/>
      <c r="I708" s="173"/>
      <c r="J708" s="173"/>
      <c r="K708" s="173"/>
      <c r="L708" s="173"/>
      <c r="M708" s="173"/>
      <c r="N708" s="173"/>
      <c r="O708" s="173"/>
      <c r="P708" s="173"/>
      <c r="Q708" s="173"/>
      <c r="R708" s="173"/>
      <c r="S708" s="173"/>
      <c r="T708" s="173"/>
      <c r="U708" s="173"/>
      <c r="V708" s="173"/>
      <c r="W708" s="173"/>
      <c r="X708" s="173"/>
      <c r="Y708" s="173"/>
      <c r="Z708" s="173"/>
    </row>
    <row r="709" spans="1:26" ht="12.75" customHeight="1">
      <c r="A709" s="173"/>
      <c r="B709" s="173"/>
      <c r="C709" s="173"/>
      <c r="D709" s="173"/>
      <c r="E709" s="173"/>
      <c r="F709" s="173"/>
      <c r="G709" s="173"/>
      <c r="H709" s="173"/>
      <c r="I709" s="173"/>
      <c r="J709" s="173"/>
      <c r="K709" s="173"/>
      <c r="L709" s="173"/>
      <c r="M709" s="173"/>
      <c r="N709" s="173"/>
      <c r="O709" s="173"/>
      <c r="P709" s="173"/>
      <c r="Q709" s="173"/>
      <c r="R709" s="173"/>
      <c r="S709" s="173"/>
      <c r="T709" s="173"/>
      <c r="U709" s="173"/>
      <c r="V709" s="173"/>
      <c r="W709" s="173"/>
      <c r="X709" s="173"/>
      <c r="Y709" s="173"/>
      <c r="Z709" s="173"/>
    </row>
    <row r="710" spans="1:26" ht="12.75" customHeight="1">
      <c r="A710" s="173"/>
      <c r="B710" s="173"/>
      <c r="C710" s="173"/>
      <c r="D710" s="173"/>
      <c r="E710" s="173"/>
      <c r="F710" s="173"/>
      <c r="G710" s="173"/>
      <c r="H710" s="173"/>
      <c r="I710" s="173"/>
      <c r="J710" s="173"/>
      <c r="K710" s="173"/>
      <c r="L710" s="173"/>
      <c r="M710" s="173"/>
      <c r="N710" s="173"/>
      <c r="O710" s="173"/>
      <c r="P710" s="173"/>
      <c r="Q710" s="173"/>
      <c r="R710" s="173"/>
      <c r="S710" s="173"/>
      <c r="T710" s="173"/>
      <c r="U710" s="173"/>
      <c r="V710" s="173"/>
      <c r="W710" s="173"/>
      <c r="X710" s="173"/>
      <c r="Y710" s="173"/>
      <c r="Z710" s="173"/>
    </row>
    <row r="711" spans="1:26" ht="12.75" customHeight="1">
      <c r="A711" s="173"/>
      <c r="B711" s="173"/>
      <c r="C711" s="173"/>
      <c r="D711" s="173"/>
      <c r="E711" s="173"/>
      <c r="F711" s="173"/>
      <c r="G711" s="173"/>
      <c r="H711" s="173"/>
      <c r="I711" s="173"/>
      <c r="J711" s="173"/>
      <c r="K711" s="173"/>
      <c r="L711" s="173"/>
      <c r="M711" s="173"/>
      <c r="N711" s="173"/>
      <c r="O711" s="173"/>
      <c r="P711" s="173"/>
      <c r="Q711" s="173"/>
      <c r="R711" s="173"/>
      <c r="S711" s="173"/>
      <c r="T711" s="173"/>
      <c r="U711" s="173"/>
      <c r="V711" s="173"/>
      <c r="W711" s="173"/>
      <c r="X711" s="173"/>
      <c r="Y711" s="173"/>
      <c r="Z711" s="173"/>
    </row>
    <row r="712" spans="1:26" ht="12.75" customHeight="1">
      <c r="A712" s="173"/>
      <c r="B712" s="173"/>
      <c r="C712" s="173"/>
      <c r="D712" s="173"/>
      <c r="E712" s="173"/>
      <c r="F712" s="173"/>
      <c r="G712" s="173"/>
      <c r="H712" s="173"/>
      <c r="I712" s="173"/>
      <c r="J712" s="173"/>
      <c r="K712" s="173"/>
      <c r="L712" s="173"/>
      <c r="M712" s="173"/>
      <c r="N712" s="173"/>
      <c r="O712" s="173"/>
      <c r="P712" s="173"/>
      <c r="Q712" s="173"/>
      <c r="R712" s="173"/>
      <c r="S712" s="173"/>
      <c r="T712" s="173"/>
      <c r="U712" s="173"/>
      <c r="V712" s="173"/>
      <c r="W712" s="173"/>
      <c r="X712" s="173"/>
      <c r="Y712" s="173"/>
      <c r="Z712" s="173"/>
    </row>
    <row r="713" spans="1:26" ht="12.75" customHeight="1">
      <c r="A713" s="173"/>
      <c r="B713" s="173"/>
      <c r="C713" s="173"/>
      <c r="D713" s="173"/>
      <c r="E713" s="173"/>
      <c r="F713" s="173"/>
      <c r="G713" s="173"/>
      <c r="H713" s="173"/>
      <c r="I713" s="173"/>
      <c r="J713" s="173"/>
      <c r="K713" s="173"/>
      <c r="L713" s="173"/>
      <c r="M713" s="173"/>
      <c r="N713" s="173"/>
      <c r="O713" s="173"/>
      <c r="P713" s="173"/>
      <c r="Q713" s="173"/>
      <c r="R713" s="173"/>
      <c r="S713" s="173"/>
      <c r="T713" s="173"/>
      <c r="U713" s="173"/>
      <c r="V713" s="173"/>
      <c r="W713" s="173"/>
      <c r="X713" s="173"/>
      <c r="Y713" s="173"/>
      <c r="Z713" s="173"/>
    </row>
    <row r="714" spans="1:26" ht="12.75" customHeight="1">
      <c r="A714" s="173"/>
      <c r="B714" s="173"/>
      <c r="C714" s="173"/>
      <c r="D714" s="173"/>
      <c r="E714" s="173"/>
      <c r="F714" s="173"/>
      <c r="G714" s="173"/>
      <c r="H714" s="173"/>
      <c r="I714" s="173"/>
      <c r="J714" s="173"/>
      <c r="K714" s="173"/>
      <c r="L714" s="173"/>
      <c r="M714" s="173"/>
      <c r="N714" s="173"/>
      <c r="O714" s="173"/>
      <c r="P714" s="173"/>
      <c r="Q714" s="173"/>
      <c r="R714" s="173"/>
      <c r="S714" s="173"/>
      <c r="T714" s="173"/>
      <c r="U714" s="173"/>
      <c r="V714" s="173"/>
      <c r="W714" s="173"/>
      <c r="X714" s="173"/>
      <c r="Y714" s="173"/>
      <c r="Z714" s="173"/>
    </row>
    <row r="715" spans="1:26" ht="12.75" customHeight="1">
      <c r="A715" s="173"/>
      <c r="B715" s="173"/>
      <c r="C715" s="173"/>
      <c r="D715" s="173"/>
      <c r="E715" s="173"/>
      <c r="F715" s="173"/>
      <c r="G715" s="173"/>
      <c r="H715" s="173"/>
      <c r="I715" s="173"/>
      <c r="J715" s="173"/>
      <c r="K715" s="173"/>
      <c r="L715" s="173"/>
      <c r="M715" s="173"/>
      <c r="N715" s="173"/>
      <c r="O715" s="173"/>
      <c r="P715" s="173"/>
      <c r="Q715" s="173"/>
      <c r="R715" s="173"/>
      <c r="S715" s="173"/>
      <c r="T715" s="173"/>
      <c r="U715" s="173"/>
      <c r="V715" s="173"/>
      <c r="W715" s="173"/>
      <c r="X715" s="173"/>
      <c r="Y715" s="173"/>
      <c r="Z715" s="173"/>
    </row>
    <row r="716" spans="1:26" ht="12.75" customHeight="1">
      <c r="A716" s="173"/>
      <c r="B716" s="173"/>
      <c r="C716" s="173"/>
      <c r="D716" s="173"/>
      <c r="E716" s="173"/>
      <c r="F716" s="173"/>
      <c r="G716" s="173"/>
      <c r="H716" s="173"/>
      <c r="I716" s="173"/>
      <c r="J716" s="173"/>
      <c r="K716" s="173"/>
      <c r="L716" s="173"/>
      <c r="M716" s="173"/>
      <c r="N716" s="173"/>
      <c r="O716" s="173"/>
      <c r="P716" s="173"/>
      <c r="Q716" s="173"/>
      <c r="R716" s="173"/>
      <c r="S716" s="173"/>
      <c r="T716" s="173"/>
      <c r="U716" s="173"/>
      <c r="V716" s="173"/>
      <c r="W716" s="173"/>
      <c r="X716" s="173"/>
      <c r="Y716" s="173"/>
      <c r="Z716" s="173"/>
    </row>
    <row r="717" spans="1:26" ht="12.75" customHeight="1">
      <c r="A717" s="173"/>
      <c r="B717" s="173"/>
      <c r="C717" s="173"/>
      <c r="D717" s="173"/>
      <c r="E717" s="173"/>
      <c r="F717" s="173"/>
      <c r="G717" s="173"/>
      <c r="H717" s="173"/>
      <c r="I717" s="173"/>
      <c r="J717" s="173"/>
      <c r="K717" s="173"/>
      <c r="L717" s="173"/>
      <c r="M717" s="173"/>
      <c r="N717" s="173"/>
      <c r="O717" s="173"/>
      <c r="P717" s="173"/>
      <c r="Q717" s="173"/>
      <c r="R717" s="173"/>
      <c r="S717" s="173"/>
      <c r="T717" s="173"/>
      <c r="U717" s="173"/>
      <c r="V717" s="173"/>
      <c r="W717" s="173"/>
      <c r="X717" s="173"/>
      <c r="Y717" s="173"/>
      <c r="Z717" s="173"/>
    </row>
    <row r="718" spans="1:26" ht="12.75" customHeight="1">
      <c r="A718" s="173"/>
      <c r="B718" s="173"/>
      <c r="C718" s="173"/>
      <c r="D718" s="173"/>
      <c r="E718" s="173"/>
      <c r="F718" s="173"/>
      <c r="G718" s="173"/>
      <c r="H718" s="173"/>
      <c r="I718" s="173"/>
      <c r="J718" s="173"/>
      <c r="K718" s="173"/>
      <c r="L718" s="173"/>
      <c r="M718" s="173"/>
      <c r="N718" s="173"/>
      <c r="O718" s="173"/>
      <c r="P718" s="173"/>
      <c r="Q718" s="173"/>
      <c r="R718" s="173"/>
      <c r="S718" s="173"/>
      <c r="T718" s="173"/>
      <c r="U718" s="173"/>
      <c r="V718" s="173"/>
      <c r="W718" s="173"/>
      <c r="X718" s="173"/>
      <c r="Y718" s="173"/>
      <c r="Z718" s="173"/>
    </row>
    <row r="719" spans="1:26" ht="12.75" customHeight="1">
      <c r="A719" s="173"/>
      <c r="B719" s="173"/>
      <c r="C719" s="173"/>
      <c r="D719" s="173"/>
      <c r="E719" s="173"/>
      <c r="F719" s="173"/>
      <c r="G719" s="173"/>
      <c r="H719" s="173"/>
      <c r="I719" s="173"/>
      <c r="J719" s="173"/>
      <c r="K719" s="173"/>
      <c r="L719" s="173"/>
      <c r="M719" s="173"/>
      <c r="N719" s="173"/>
      <c r="O719" s="173"/>
      <c r="P719" s="173"/>
      <c r="Q719" s="173"/>
      <c r="R719" s="173"/>
      <c r="S719" s="173"/>
      <c r="T719" s="173"/>
      <c r="U719" s="173"/>
      <c r="V719" s="173"/>
      <c r="W719" s="173"/>
      <c r="X719" s="173"/>
      <c r="Y719" s="173"/>
      <c r="Z719" s="173"/>
    </row>
    <row r="720" spans="1:26" ht="12.75" customHeight="1">
      <c r="A720" s="173"/>
      <c r="B720" s="173"/>
      <c r="C720" s="173"/>
      <c r="D720" s="173"/>
      <c r="E720" s="173"/>
      <c r="F720" s="173"/>
      <c r="G720" s="173"/>
      <c r="H720" s="173"/>
      <c r="I720" s="173"/>
      <c r="J720" s="173"/>
      <c r="K720" s="173"/>
      <c r="L720" s="173"/>
      <c r="M720" s="173"/>
      <c r="N720" s="173"/>
      <c r="O720" s="173"/>
      <c r="P720" s="173"/>
      <c r="Q720" s="173"/>
      <c r="R720" s="173"/>
      <c r="S720" s="173"/>
      <c r="T720" s="173"/>
      <c r="U720" s="173"/>
      <c r="V720" s="173"/>
      <c r="W720" s="173"/>
      <c r="X720" s="173"/>
      <c r="Y720" s="173"/>
      <c r="Z720" s="173"/>
    </row>
    <row r="721" spans="1:26" ht="12.75" customHeight="1">
      <c r="A721" s="173"/>
      <c r="B721" s="173"/>
      <c r="C721" s="173"/>
      <c r="D721" s="173"/>
      <c r="E721" s="173"/>
      <c r="F721" s="173"/>
      <c r="G721" s="173"/>
      <c r="H721" s="173"/>
      <c r="I721" s="173"/>
      <c r="J721" s="173"/>
      <c r="K721" s="173"/>
      <c r="L721" s="173"/>
      <c r="M721" s="173"/>
      <c r="N721" s="173"/>
      <c r="O721" s="173"/>
      <c r="P721" s="173"/>
      <c r="Q721" s="173"/>
      <c r="R721" s="173"/>
      <c r="S721" s="173"/>
      <c r="T721" s="173"/>
      <c r="U721" s="173"/>
      <c r="V721" s="173"/>
      <c r="W721" s="173"/>
      <c r="X721" s="173"/>
      <c r="Y721" s="173"/>
      <c r="Z721" s="173"/>
    </row>
    <row r="722" spans="1:26" ht="12.75" customHeight="1">
      <c r="A722" s="173"/>
      <c r="B722" s="173"/>
      <c r="C722" s="173"/>
      <c r="D722" s="173"/>
      <c r="E722" s="173"/>
      <c r="F722" s="173"/>
      <c r="G722" s="173"/>
      <c r="H722" s="173"/>
      <c r="I722" s="173"/>
      <c r="J722" s="173"/>
      <c r="K722" s="173"/>
      <c r="L722" s="173"/>
      <c r="M722" s="173"/>
      <c r="N722" s="173"/>
      <c r="O722" s="173"/>
      <c r="P722" s="173"/>
      <c r="Q722" s="173"/>
      <c r="R722" s="173"/>
      <c r="S722" s="173"/>
      <c r="T722" s="173"/>
      <c r="U722" s="173"/>
      <c r="V722" s="173"/>
      <c r="W722" s="173"/>
      <c r="X722" s="173"/>
      <c r="Y722" s="173"/>
      <c r="Z722" s="173"/>
    </row>
    <row r="723" spans="1:26" ht="12.75" customHeight="1">
      <c r="A723" s="173"/>
      <c r="B723" s="173"/>
      <c r="C723" s="173"/>
      <c r="D723" s="173"/>
      <c r="E723" s="173"/>
      <c r="F723" s="173"/>
      <c r="G723" s="173"/>
      <c r="H723" s="173"/>
      <c r="I723" s="173"/>
      <c r="J723" s="173"/>
      <c r="K723" s="173"/>
      <c r="L723" s="173"/>
      <c r="M723" s="173"/>
      <c r="N723" s="173"/>
      <c r="O723" s="173"/>
      <c r="P723" s="173"/>
      <c r="Q723" s="173"/>
      <c r="R723" s="173"/>
      <c r="S723" s="173"/>
      <c r="T723" s="173"/>
      <c r="U723" s="173"/>
      <c r="V723" s="173"/>
      <c r="W723" s="173"/>
      <c r="X723" s="173"/>
      <c r="Y723" s="173"/>
      <c r="Z723" s="173"/>
    </row>
    <row r="724" spans="1:26" ht="12.75" customHeight="1">
      <c r="A724" s="173"/>
      <c r="B724" s="173"/>
      <c r="C724" s="173"/>
      <c r="D724" s="173"/>
      <c r="E724" s="173"/>
      <c r="F724" s="173"/>
      <c r="G724" s="173"/>
      <c r="H724" s="173"/>
      <c r="I724" s="173"/>
      <c r="J724" s="173"/>
      <c r="K724" s="173"/>
      <c r="L724" s="173"/>
      <c r="M724" s="173"/>
      <c r="N724" s="173"/>
      <c r="O724" s="173"/>
      <c r="P724" s="173"/>
      <c r="Q724" s="173"/>
      <c r="R724" s="173"/>
      <c r="S724" s="173"/>
      <c r="T724" s="173"/>
      <c r="U724" s="173"/>
      <c r="V724" s="173"/>
      <c r="W724" s="173"/>
      <c r="X724" s="173"/>
      <c r="Y724" s="173"/>
      <c r="Z724" s="173"/>
    </row>
    <row r="725" spans="1:26" ht="12.75" customHeight="1">
      <c r="A725" s="173"/>
      <c r="B725" s="173"/>
      <c r="C725" s="173"/>
      <c r="D725" s="173"/>
      <c r="E725" s="173"/>
      <c r="F725" s="173"/>
      <c r="G725" s="173"/>
      <c r="H725" s="173"/>
      <c r="I725" s="173"/>
      <c r="J725" s="173"/>
      <c r="K725" s="173"/>
      <c r="L725" s="173"/>
      <c r="M725" s="173"/>
      <c r="N725" s="173"/>
      <c r="O725" s="173"/>
      <c r="P725" s="173"/>
      <c r="Q725" s="173"/>
      <c r="R725" s="173"/>
      <c r="S725" s="173"/>
      <c r="T725" s="173"/>
      <c r="U725" s="173"/>
      <c r="V725" s="173"/>
      <c r="W725" s="173"/>
      <c r="X725" s="173"/>
      <c r="Y725" s="173"/>
      <c r="Z725" s="173"/>
    </row>
    <row r="726" spans="1:26" ht="12.75" customHeight="1">
      <c r="A726" s="173"/>
      <c r="B726" s="173"/>
      <c r="C726" s="173"/>
      <c r="D726" s="173"/>
      <c r="E726" s="173"/>
      <c r="F726" s="173"/>
      <c r="G726" s="173"/>
      <c r="H726" s="173"/>
      <c r="I726" s="173"/>
      <c r="J726" s="173"/>
      <c r="K726" s="173"/>
      <c r="L726" s="173"/>
      <c r="M726" s="173"/>
      <c r="N726" s="173"/>
      <c r="O726" s="173"/>
      <c r="P726" s="173"/>
      <c r="Q726" s="173"/>
      <c r="R726" s="173"/>
      <c r="S726" s="173"/>
      <c r="T726" s="173"/>
      <c r="U726" s="173"/>
      <c r="V726" s="173"/>
      <c r="W726" s="173"/>
      <c r="X726" s="173"/>
      <c r="Y726" s="173"/>
      <c r="Z726" s="173"/>
    </row>
    <row r="727" spans="1:26" ht="12.75" customHeight="1">
      <c r="A727" s="173"/>
      <c r="B727" s="173"/>
      <c r="C727" s="173"/>
      <c r="D727" s="173"/>
      <c r="E727" s="173"/>
      <c r="F727" s="173"/>
      <c r="G727" s="173"/>
      <c r="H727" s="173"/>
      <c r="I727" s="173"/>
      <c r="J727" s="173"/>
      <c r="K727" s="173"/>
      <c r="L727" s="173"/>
      <c r="M727" s="173"/>
      <c r="N727" s="173"/>
      <c r="O727" s="173"/>
      <c r="P727" s="173"/>
      <c r="Q727" s="173"/>
      <c r="R727" s="173"/>
      <c r="S727" s="173"/>
      <c r="T727" s="173"/>
      <c r="U727" s="173"/>
      <c r="V727" s="173"/>
      <c r="W727" s="173"/>
      <c r="X727" s="173"/>
      <c r="Y727" s="173"/>
      <c r="Z727" s="173"/>
    </row>
    <row r="728" spans="1:26" ht="12.75" customHeight="1">
      <c r="A728" s="173"/>
      <c r="B728" s="173"/>
      <c r="C728" s="173"/>
      <c r="D728" s="173"/>
      <c r="E728" s="173"/>
      <c r="F728" s="173"/>
      <c r="G728" s="173"/>
      <c r="H728" s="173"/>
      <c r="I728" s="173"/>
      <c r="J728" s="173"/>
      <c r="K728" s="173"/>
      <c r="L728" s="173"/>
      <c r="M728" s="173"/>
      <c r="N728" s="173"/>
      <c r="O728" s="173"/>
      <c r="P728" s="173"/>
      <c r="Q728" s="173"/>
      <c r="R728" s="173"/>
      <c r="S728" s="173"/>
      <c r="T728" s="173"/>
      <c r="U728" s="173"/>
      <c r="V728" s="173"/>
      <c r="W728" s="173"/>
      <c r="X728" s="173"/>
      <c r="Y728" s="173"/>
      <c r="Z728" s="173"/>
    </row>
    <row r="729" spans="1:26" ht="12.75" customHeight="1">
      <c r="A729" s="173"/>
      <c r="B729" s="173"/>
      <c r="C729" s="173"/>
      <c r="D729" s="173"/>
      <c r="E729" s="173"/>
      <c r="F729" s="173"/>
      <c r="G729" s="173"/>
      <c r="H729" s="173"/>
      <c r="I729" s="173"/>
      <c r="J729" s="173"/>
      <c r="K729" s="173"/>
      <c r="L729" s="173"/>
      <c r="M729" s="173"/>
      <c r="N729" s="173"/>
      <c r="O729" s="173"/>
      <c r="P729" s="173"/>
      <c r="Q729" s="173"/>
      <c r="R729" s="173"/>
      <c r="S729" s="173"/>
      <c r="T729" s="173"/>
      <c r="U729" s="173"/>
      <c r="V729" s="173"/>
      <c r="W729" s="173"/>
      <c r="X729" s="173"/>
      <c r="Y729" s="173"/>
      <c r="Z729" s="173"/>
    </row>
    <row r="730" spans="1:26" ht="12.75" customHeight="1">
      <c r="A730" s="173"/>
      <c r="B730" s="173"/>
      <c r="C730" s="173"/>
      <c r="D730" s="173"/>
      <c r="E730" s="173"/>
      <c r="F730" s="173"/>
      <c r="G730" s="173"/>
      <c r="H730" s="173"/>
      <c r="I730" s="173"/>
      <c r="J730" s="173"/>
      <c r="K730" s="173"/>
      <c r="L730" s="173"/>
      <c r="M730" s="173"/>
      <c r="N730" s="173"/>
      <c r="O730" s="173"/>
      <c r="P730" s="173"/>
      <c r="Q730" s="173"/>
      <c r="R730" s="173"/>
      <c r="S730" s="173"/>
      <c r="T730" s="173"/>
      <c r="U730" s="173"/>
      <c r="V730" s="173"/>
      <c r="W730" s="173"/>
      <c r="X730" s="173"/>
      <c r="Y730" s="173"/>
      <c r="Z730" s="173"/>
    </row>
    <row r="731" spans="1:26" ht="12.75" customHeight="1">
      <c r="A731" s="173"/>
      <c r="B731" s="173"/>
      <c r="C731" s="173"/>
      <c r="D731" s="173"/>
      <c r="E731" s="173"/>
      <c r="F731" s="173"/>
      <c r="G731" s="173"/>
      <c r="H731" s="173"/>
      <c r="I731" s="173"/>
      <c r="J731" s="173"/>
      <c r="K731" s="173"/>
      <c r="L731" s="173"/>
      <c r="M731" s="173"/>
      <c r="N731" s="173"/>
      <c r="O731" s="173"/>
      <c r="P731" s="173"/>
      <c r="Q731" s="173"/>
      <c r="R731" s="173"/>
      <c r="S731" s="173"/>
      <c r="T731" s="173"/>
      <c r="U731" s="173"/>
      <c r="V731" s="173"/>
      <c r="W731" s="173"/>
      <c r="X731" s="173"/>
      <c r="Y731" s="173"/>
      <c r="Z731" s="173"/>
    </row>
    <row r="732" spans="1:26" ht="12.75" customHeight="1">
      <c r="A732" s="173"/>
      <c r="B732" s="173"/>
      <c r="C732" s="173"/>
      <c r="D732" s="173"/>
      <c r="E732" s="173"/>
      <c r="F732" s="173"/>
      <c r="G732" s="173"/>
      <c r="H732" s="173"/>
      <c r="I732" s="173"/>
      <c r="J732" s="173"/>
      <c r="K732" s="173"/>
      <c r="L732" s="173"/>
      <c r="M732" s="173"/>
      <c r="N732" s="173"/>
      <c r="O732" s="173"/>
      <c r="P732" s="173"/>
      <c r="Q732" s="173"/>
      <c r="R732" s="173"/>
      <c r="S732" s="173"/>
      <c r="T732" s="173"/>
      <c r="U732" s="173"/>
      <c r="V732" s="173"/>
      <c r="W732" s="173"/>
      <c r="X732" s="173"/>
      <c r="Y732" s="173"/>
      <c r="Z732" s="173"/>
    </row>
    <row r="733" spans="1:26" ht="12.75" customHeight="1">
      <c r="A733" s="173"/>
      <c r="B733" s="173"/>
      <c r="C733" s="173"/>
      <c r="D733" s="173"/>
      <c r="E733" s="173"/>
      <c r="F733" s="173"/>
      <c r="G733" s="173"/>
      <c r="H733" s="173"/>
      <c r="I733" s="173"/>
      <c r="J733" s="173"/>
      <c r="K733" s="173"/>
      <c r="L733" s="173"/>
      <c r="M733" s="173"/>
      <c r="N733" s="173"/>
      <c r="O733" s="173"/>
      <c r="P733" s="173"/>
      <c r="Q733" s="173"/>
      <c r="R733" s="173"/>
      <c r="S733" s="173"/>
      <c r="T733" s="173"/>
      <c r="U733" s="173"/>
      <c r="V733" s="173"/>
      <c r="W733" s="173"/>
      <c r="X733" s="173"/>
      <c r="Y733" s="173"/>
      <c r="Z733" s="173"/>
    </row>
    <row r="734" spans="1:26" ht="12.75" customHeight="1">
      <c r="A734" s="173"/>
      <c r="B734" s="173"/>
      <c r="C734" s="173"/>
      <c r="D734" s="173"/>
      <c r="E734" s="173"/>
      <c r="F734" s="173"/>
      <c r="G734" s="173"/>
      <c r="H734" s="173"/>
      <c r="I734" s="173"/>
      <c r="J734" s="173"/>
      <c r="K734" s="173"/>
      <c r="L734" s="173"/>
      <c r="M734" s="173"/>
      <c r="N734" s="173"/>
      <c r="O734" s="173"/>
      <c r="P734" s="173"/>
      <c r="Q734" s="173"/>
      <c r="R734" s="173"/>
      <c r="S734" s="173"/>
      <c r="T734" s="173"/>
      <c r="U734" s="173"/>
      <c r="V734" s="173"/>
      <c r="W734" s="173"/>
      <c r="X734" s="173"/>
      <c r="Y734" s="173"/>
      <c r="Z734" s="173"/>
    </row>
    <row r="735" spans="1:26" ht="12.75" customHeight="1">
      <c r="A735" s="173"/>
      <c r="B735" s="173"/>
      <c r="C735" s="173"/>
      <c r="D735" s="173"/>
      <c r="E735" s="173"/>
      <c r="F735" s="173"/>
      <c r="G735" s="173"/>
      <c r="H735" s="173"/>
      <c r="I735" s="173"/>
      <c r="J735" s="173"/>
      <c r="K735" s="173"/>
      <c r="L735" s="173"/>
      <c r="M735" s="173"/>
      <c r="N735" s="173"/>
      <c r="O735" s="173"/>
      <c r="P735" s="173"/>
      <c r="Q735" s="173"/>
      <c r="R735" s="173"/>
      <c r="S735" s="173"/>
      <c r="T735" s="173"/>
      <c r="U735" s="173"/>
      <c r="V735" s="173"/>
      <c r="W735" s="173"/>
      <c r="X735" s="173"/>
      <c r="Y735" s="173"/>
      <c r="Z735" s="173"/>
    </row>
    <row r="736" spans="1:26" ht="12.75" customHeight="1">
      <c r="A736" s="173"/>
      <c r="B736" s="173"/>
      <c r="C736" s="173"/>
      <c r="D736" s="173"/>
      <c r="E736" s="173"/>
      <c r="F736" s="173"/>
      <c r="G736" s="173"/>
      <c r="H736" s="173"/>
      <c r="I736" s="173"/>
      <c r="J736" s="173"/>
      <c r="K736" s="173"/>
      <c r="L736" s="173"/>
      <c r="M736" s="173"/>
      <c r="N736" s="173"/>
      <c r="O736" s="173"/>
      <c r="P736" s="173"/>
      <c r="Q736" s="173"/>
      <c r="R736" s="173"/>
      <c r="S736" s="173"/>
      <c r="T736" s="173"/>
      <c r="U736" s="173"/>
      <c r="V736" s="173"/>
      <c r="W736" s="173"/>
      <c r="X736" s="173"/>
      <c r="Y736" s="173"/>
      <c r="Z736" s="173"/>
    </row>
    <row r="737" spans="1:26" ht="12.75" customHeight="1">
      <c r="A737" s="173"/>
      <c r="B737" s="173"/>
      <c r="C737" s="173"/>
      <c r="D737" s="173"/>
      <c r="E737" s="173"/>
      <c r="F737" s="173"/>
      <c r="G737" s="173"/>
      <c r="H737" s="173"/>
      <c r="I737" s="173"/>
      <c r="J737" s="173"/>
      <c r="K737" s="173"/>
      <c r="L737" s="173"/>
      <c r="M737" s="173"/>
      <c r="N737" s="173"/>
      <c r="O737" s="173"/>
      <c r="P737" s="173"/>
      <c r="Q737" s="173"/>
      <c r="R737" s="173"/>
      <c r="S737" s="173"/>
      <c r="T737" s="173"/>
      <c r="U737" s="173"/>
      <c r="V737" s="173"/>
      <c r="W737" s="173"/>
      <c r="X737" s="173"/>
      <c r="Y737" s="173"/>
      <c r="Z737" s="173"/>
    </row>
    <row r="738" spans="1:26" ht="12.75" customHeight="1">
      <c r="A738" s="173"/>
      <c r="B738" s="173"/>
      <c r="C738" s="173"/>
      <c r="D738" s="173"/>
      <c r="E738" s="173"/>
      <c r="F738" s="173"/>
      <c r="G738" s="173"/>
      <c r="H738" s="173"/>
      <c r="I738" s="173"/>
      <c r="J738" s="173"/>
      <c r="K738" s="173"/>
      <c r="L738" s="173"/>
      <c r="M738" s="173"/>
      <c r="N738" s="173"/>
      <c r="O738" s="173"/>
      <c r="P738" s="173"/>
      <c r="Q738" s="173"/>
      <c r="R738" s="173"/>
      <c r="S738" s="173"/>
      <c r="T738" s="173"/>
      <c r="U738" s="173"/>
      <c r="V738" s="173"/>
      <c r="W738" s="173"/>
      <c r="X738" s="173"/>
      <c r="Y738" s="173"/>
      <c r="Z738" s="173"/>
    </row>
    <row r="739" spans="1:26" ht="12.75" customHeight="1">
      <c r="A739" s="173"/>
      <c r="B739" s="173"/>
      <c r="C739" s="173"/>
      <c r="D739" s="173"/>
      <c r="E739" s="173"/>
      <c r="F739" s="173"/>
      <c r="G739" s="173"/>
      <c r="H739" s="173"/>
      <c r="I739" s="173"/>
      <c r="J739" s="173"/>
      <c r="K739" s="173"/>
      <c r="L739" s="173"/>
      <c r="M739" s="173"/>
      <c r="N739" s="173"/>
      <c r="O739" s="173"/>
      <c r="P739" s="173"/>
      <c r="Q739" s="173"/>
      <c r="R739" s="173"/>
      <c r="S739" s="173"/>
      <c r="T739" s="173"/>
      <c r="U739" s="173"/>
      <c r="V739" s="173"/>
      <c r="W739" s="173"/>
      <c r="X739" s="173"/>
      <c r="Y739" s="173"/>
      <c r="Z739" s="173"/>
    </row>
    <row r="740" spans="1:26" ht="12.75" customHeight="1">
      <c r="A740" s="173"/>
      <c r="B740" s="173"/>
      <c r="C740" s="173"/>
      <c r="D740" s="173"/>
      <c r="E740" s="173"/>
      <c r="F740" s="173"/>
      <c r="G740" s="173"/>
      <c r="H740" s="173"/>
      <c r="I740" s="173"/>
      <c r="J740" s="173"/>
      <c r="K740" s="173"/>
      <c r="L740" s="173"/>
      <c r="M740" s="173"/>
      <c r="N740" s="173"/>
      <c r="O740" s="173"/>
      <c r="P740" s="173"/>
      <c r="Q740" s="173"/>
      <c r="R740" s="173"/>
      <c r="S740" s="173"/>
      <c r="T740" s="173"/>
      <c r="U740" s="173"/>
      <c r="V740" s="173"/>
      <c r="W740" s="173"/>
      <c r="X740" s="173"/>
      <c r="Y740" s="173"/>
      <c r="Z740" s="173"/>
    </row>
    <row r="741" spans="1:26" ht="12.75" customHeight="1">
      <c r="A741" s="173"/>
      <c r="B741" s="173"/>
      <c r="C741" s="173"/>
      <c r="D741" s="173"/>
      <c r="E741" s="173"/>
      <c r="F741" s="173"/>
      <c r="G741" s="173"/>
      <c r="H741" s="173"/>
      <c r="I741" s="173"/>
      <c r="J741" s="173"/>
      <c r="K741" s="173"/>
      <c r="L741" s="173"/>
      <c r="M741" s="173"/>
      <c r="N741" s="173"/>
      <c r="O741" s="173"/>
      <c r="P741" s="173"/>
      <c r="Q741" s="173"/>
      <c r="R741" s="173"/>
      <c r="S741" s="173"/>
      <c r="T741" s="173"/>
      <c r="U741" s="173"/>
      <c r="V741" s="173"/>
      <c r="W741" s="173"/>
      <c r="X741" s="173"/>
      <c r="Y741" s="173"/>
      <c r="Z741" s="173"/>
    </row>
    <row r="742" spans="1:26" ht="12.75" customHeight="1">
      <c r="A742" s="173"/>
      <c r="B742" s="173"/>
      <c r="C742" s="173"/>
      <c r="D742" s="173"/>
      <c r="E742" s="173"/>
      <c r="F742" s="173"/>
      <c r="G742" s="173"/>
      <c r="H742" s="173"/>
      <c r="I742" s="173"/>
      <c r="J742" s="173"/>
      <c r="K742" s="173"/>
      <c r="L742" s="173"/>
      <c r="M742" s="173"/>
      <c r="N742" s="173"/>
      <c r="O742" s="173"/>
      <c r="P742" s="173"/>
      <c r="Q742" s="173"/>
      <c r="R742" s="173"/>
      <c r="S742" s="173"/>
      <c r="T742" s="173"/>
      <c r="U742" s="173"/>
      <c r="V742" s="173"/>
      <c r="W742" s="173"/>
      <c r="X742" s="173"/>
      <c r="Y742" s="173"/>
      <c r="Z742" s="173"/>
    </row>
    <row r="743" spans="1:26" ht="12.75" customHeight="1">
      <c r="A743" s="173"/>
      <c r="B743" s="173"/>
      <c r="C743" s="173"/>
      <c r="D743" s="173"/>
      <c r="E743" s="173"/>
      <c r="F743" s="173"/>
      <c r="G743" s="173"/>
      <c r="H743" s="173"/>
      <c r="I743" s="173"/>
      <c r="J743" s="173"/>
      <c r="K743" s="173"/>
      <c r="L743" s="173"/>
      <c r="M743" s="173"/>
      <c r="N743" s="173"/>
      <c r="O743" s="173"/>
      <c r="P743" s="173"/>
      <c r="Q743" s="173"/>
      <c r="R743" s="173"/>
      <c r="S743" s="173"/>
      <c r="T743" s="173"/>
      <c r="U743" s="173"/>
      <c r="V743" s="173"/>
      <c r="W743" s="173"/>
      <c r="X743" s="173"/>
      <c r="Y743" s="173"/>
      <c r="Z743" s="173"/>
    </row>
    <row r="744" spans="1:26" ht="12.75" customHeight="1">
      <c r="A744" s="173"/>
      <c r="B744" s="173"/>
      <c r="C744" s="173"/>
      <c r="D744" s="173"/>
      <c r="E744" s="173"/>
      <c r="F744" s="173"/>
      <c r="G744" s="173"/>
      <c r="H744" s="173"/>
      <c r="I744" s="173"/>
      <c r="J744" s="173"/>
      <c r="K744" s="173"/>
      <c r="L744" s="173"/>
      <c r="M744" s="173"/>
      <c r="N744" s="173"/>
      <c r="O744" s="173"/>
      <c r="P744" s="173"/>
      <c r="Q744" s="173"/>
      <c r="R744" s="173"/>
      <c r="S744" s="173"/>
      <c r="T744" s="173"/>
      <c r="U744" s="173"/>
      <c r="V744" s="173"/>
      <c r="W744" s="173"/>
      <c r="X744" s="173"/>
      <c r="Y744" s="173"/>
      <c r="Z744" s="173"/>
    </row>
    <row r="745" spans="1:26" ht="12.75" customHeight="1">
      <c r="A745" s="173"/>
      <c r="B745" s="173"/>
      <c r="C745" s="173"/>
      <c r="D745" s="173"/>
      <c r="E745" s="173"/>
      <c r="F745" s="173"/>
      <c r="G745" s="173"/>
      <c r="H745" s="173"/>
      <c r="I745" s="173"/>
      <c r="J745" s="173"/>
      <c r="K745" s="173"/>
      <c r="L745" s="173"/>
      <c r="M745" s="173"/>
      <c r="N745" s="173"/>
      <c r="O745" s="173"/>
      <c r="P745" s="173"/>
      <c r="Q745" s="173"/>
      <c r="R745" s="173"/>
      <c r="S745" s="173"/>
      <c r="T745" s="173"/>
      <c r="U745" s="173"/>
      <c r="V745" s="173"/>
      <c r="W745" s="173"/>
      <c r="X745" s="173"/>
      <c r="Y745" s="173"/>
      <c r="Z745" s="173"/>
    </row>
    <row r="746" spans="1:26" ht="12.75" customHeight="1">
      <c r="A746" s="173"/>
      <c r="B746" s="173"/>
      <c r="C746" s="173"/>
      <c r="D746" s="173"/>
      <c r="E746" s="173"/>
      <c r="F746" s="173"/>
      <c r="G746" s="173"/>
      <c r="H746" s="173"/>
      <c r="I746" s="173"/>
      <c r="J746" s="173"/>
      <c r="K746" s="173"/>
      <c r="L746" s="173"/>
      <c r="M746" s="173"/>
      <c r="N746" s="173"/>
      <c r="O746" s="173"/>
      <c r="P746" s="173"/>
      <c r="Q746" s="173"/>
      <c r="R746" s="173"/>
      <c r="S746" s="173"/>
      <c r="T746" s="173"/>
      <c r="U746" s="173"/>
      <c r="V746" s="173"/>
      <c r="W746" s="173"/>
      <c r="X746" s="173"/>
      <c r="Y746" s="173"/>
      <c r="Z746" s="173"/>
    </row>
    <row r="747" spans="1:26" ht="12.75" customHeight="1">
      <c r="A747" s="173"/>
      <c r="B747" s="173"/>
      <c r="C747" s="173"/>
      <c r="D747" s="173"/>
      <c r="E747" s="173"/>
      <c r="F747" s="173"/>
      <c r="G747" s="173"/>
      <c r="H747" s="173"/>
      <c r="I747" s="173"/>
      <c r="J747" s="173"/>
      <c r="K747" s="173"/>
      <c r="L747" s="173"/>
      <c r="M747" s="173"/>
      <c r="N747" s="173"/>
      <c r="O747" s="173"/>
      <c r="P747" s="173"/>
      <c r="Q747" s="173"/>
      <c r="R747" s="173"/>
      <c r="S747" s="173"/>
      <c r="T747" s="173"/>
      <c r="U747" s="173"/>
      <c r="V747" s="173"/>
      <c r="W747" s="173"/>
      <c r="X747" s="173"/>
      <c r="Y747" s="173"/>
      <c r="Z747" s="173"/>
    </row>
    <row r="748" spans="1:26" ht="12.75" customHeight="1">
      <c r="A748" s="173"/>
      <c r="B748" s="173"/>
      <c r="C748" s="173"/>
      <c r="D748" s="173"/>
      <c r="E748" s="173"/>
      <c r="F748" s="173"/>
      <c r="G748" s="173"/>
      <c r="H748" s="173"/>
      <c r="I748" s="173"/>
      <c r="J748" s="173"/>
      <c r="K748" s="173"/>
      <c r="L748" s="173"/>
      <c r="M748" s="173"/>
      <c r="N748" s="173"/>
      <c r="O748" s="173"/>
      <c r="P748" s="173"/>
      <c r="Q748" s="173"/>
      <c r="R748" s="173"/>
      <c r="S748" s="173"/>
      <c r="T748" s="173"/>
      <c r="U748" s="173"/>
      <c r="V748" s="173"/>
      <c r="W748" s="173"/>
      <c r="X748" s="173"/>
      <c r="Y748" s="173"/>
      <c r="Z748" s="173"/>
    </row>
    <row r="749" spans="1:26" ht="12.75" customHeight="1">
      <c r="A749" s="173"/>
      <c r="B749" s="173"/>
      <c r="C749" s="173"/>
      <c r="D749" s="173"/>
      <c r="E749" s="173"/>
      <c r="F749" s="173"/>
      <c r="G749" s="173"/>
      <c r="H749" s="173"/>
      <c r="I749" s="173"/>
      <c r="J749" s="173"/>
      <c r="K749" s="173"/>
      <c r="L749" s="173"/>
      <c r="M749" s="173"/>
      <c r="N749" s="173"/>
      <c r="O749" s="173"/>
      <c r="P749" s="173"/>
      <c r="Q749" s="173"/>
      <c r="R749" s="173"/>
      <c r="S749" s="173"/>
      <c r="T749" s="173"/>
      <c r="U749" s="173"/>
      <c r="V749" s="173"/>
      <c r="W749" s="173"/>
      <c r="X749" s="173"/>
      <c r="Y749" s="173"/>
      <c r="Z749" s="173"/>
    </row>
    <row r="750" spans="1:26" ht="12.75" customHeight="1">
      <c r="A750" s="173"/>
      <c r="B750" s="173"/>
      <c r="C750" s="173"/>
      <c r="D750" s="173"/>
      <c r="E750" s="173"/>
      <c r="F750" s="173"/>
      <c r="G750" s="173"/>
      <c r="H750" s="173"/>
      <c r="I750" s="173"/>
      <c r="J750" s="173"/>
      <c r="K750" s="173"/>
      <c r="L750" s="173"/>
      <c r="M750" s="173"/>
      <c r="N750" s="173"/>
      <c r="O750" s="173"/>
      <c r="P750" s="173"/>
      <c r="Q750" s="173"/>
      <c r="R750" s="173"/>
      <c r="S750" s="173"/>
      <c r="T750" s="173"/>
      <c r="U750" s="173"/>
      <c r="V750" s="173"/>
      <c r="W750" s="173"/>
      <c r="X750" s="173"/>
      <c r="Y750" s="173"/>
      <c r="Z750" s="173"/>
    </row>
    <row r="751" spans="1:26" ht="12.75" customHeight="1">
      <c r="A751" s="173"/>
      <c r="B751" s="173"/>
      <c r="C751" s="173"/>
      <c r="D751" s="173"/>
      <c r="E751" s="173"/>
      <c r="F751" s="173"/>
      <c r="G751" s="173"/>
      <c r="H751" s="173"/>
      <c r="I751" s="173"/>
      <c r="J751" s="173"/>
      <c r="K751" s="173"/>
      <c r="L751" s="173"/>
      <c r="M751" s="173"/>
      <c r="N751" s="173"/>
      <c r="O751" s="173"/>
      <c r="P751" s="173"/>
      <c r="Q751" s="173"/>
      <c r="R751" s="173"/>
      <c r="S751" s="173"/>
      <c r="T751" s="173"/>
      <c r="U751" s="173"/>
      <c r="V751" s="173"/>
      <c r="W751" s="173"/>
      <c r="X751" s="173"/>
      <c r="Y751" s="173"/>
      <c r="Z751" s="173"/>
    </row>
    <row r="752" spans="1:26" ht="12.75" customHeight="1">
      <c r="A752" s="173"/>
      <c r="B752" s="173"/>
      <c r="C752" s="173"/>
      <c r="D752" s="173"/>
      <c r="E752" s="173"/>
      <c r="F752" s="173"/>
      <c r="G752" s="173"/>
      <c r="H752" s="173"/>
      <c r="I752" s="173"/>
      <c r="J752" s="173"/>
      <c r="K752" s="173"/>
      <c r="L752" s="173"/>
      <c r="M752" s="173"/>
      <c r="N752" s="173"/>
      <c r="O752" s="173"/>
      <c r="P752" s="173"/>
      <c r="Q752" s="173"/>
      <c r="R752" s="173"/>
      <c r="S752" s="173"/>
      <c r="T752" s="173"/>
      <c r="U752" s="173"/>
      <c r="V752" s="173"/>
      <c r="W752" s="173"/>
      <c r="X752" s="173"/>
      <c r="Y752" s="173"/>
      <c r="Z752" s="173"/>
    </row>
    <row r="753" spans="1:26" ht="12.75" customHeight="1">
      <c r="A753" s="173"/>
      <c r="B753" s="173"/>
      <c r="C753" s="173"/>
      <c r="D753" s="173"/>
      <c r="E753" s="173"/>
      <c r="F753" s="173"/>
      <c r="G753" s="173"/>
      <c r="H753" s="173"/>
      <c r="I753" s="173"/>
      <c r="J753" s="173"/>
      <c r="K753" s="173"/>
      <c r="L753" s="173"/>
      <c r="M753" s="173"/>
      <c r="N753" s="173"/>
      <c r="O753" s="173"/>
      <c r="P753" s="173"/>
      <c r="Q753" s="173"/>
      <c r="R753" s="173"/>
      <c r="S753" s="173"/>
      <c r="T753" s="173"/>
      <c r="U753" s="173"/>
      <c r="V753" s="173"/>
      <c r="W753" s="173"/>
      <c r="X753" s="173"/>
      <c r="Y753" s="173"/>
      <c r="Z753" s="173"/>
    </row>
    <row r="754" spans="1:26" ht="12.75" customHeight="1">
      <c r="A754" s="173"/>
      <c r="B754" s="173"/>
      <c r="C754" s="173"/>
      <c r="D754" s="173"/>
      <c r="E754" s="173"/>
      <c r="F754" s="173"/>
      <c r="G754" s="173"/>
      <c r="H754" s="173"/>
      <c r="I754" s="173"/>
      <c r="J754" s="173"/>
      <c r="K754" s="173"/>
      <c r="L754" s="173"/>
      <c r="M754" s="173"/>
      <c r="N754" s="173"/>
      <c r="O754" s="173"/>
      <c r="P754" s="173"/>
      <c r="Q754" s="173"/>
      <c r="R754" s="173"/>
      <c r="S754" s="173"/>
      <c r="T754" s="173"/>
      <c r="U754" s="173"/>
      <c r="V754" s="173"/>
      <c r="W754" s="173"/>
      <c r="X754" s="173"/>
      <c r="Y754" s="173"/>
      <c r="Z754" s="173"/>
    </row>
    <row r="755" spans="1:26" ht="12.75" customHeight="1">
      <c r="A755" s="173"/>
      <c r="B755" s="173"/>
      <c r="C755" s="173"/>
      <c r="D755" s="173"/>
      <c r="E755" s="173"/>
      <c r="F755" s="173"/>
      <c r="G755" s="173"/>
      <c r="H755" s="173"/>
      <c r="I755" s="173"/>
      <c r="J755" s="173"/>
      <c r="K755" s="173"/>
      <c r="L755" s="173"/>
      <c r="M755" s="173"/>
      <c r="N755" s="173"/>
      <c r="O755" s="173"/>
      <c r="P755" s="173"/>
      <c r="Q755" s="173"/>
      <c r="R755" s="173"/>
      <c r="S755" s="173"/>
      <c r="T755" s="173"/>
      <c r="U755" s="173"/>
      <c r="V755" s="173"/>
      <c r="W755" s="173"/>
      <c r="X755" s="173"/>
      <c r="Y755" s="173"/>
      <c r="Z755" s="173"/>
    </row>
    <row r="756" spans="1:26" ht="12.75" customHeight="1">
      <c r="A756" s="173"/>
      <c r="B756" s="173"/>
      <c r="C756" s="173"/>
      <c r="D756" s="173"/>
      <c r="E756" s="173"/>
      <c r="F756" s="173"/>
      <c r="G756" s="173"/>
      <c r="H756" s="173"/>
      <c r="I756" s="173"/>
      <c r="J756" s="173"/>
      <c r="K756" s="173"/>
      <c r="L756" s="173"/>
      <c r="M756" s="173"/>
      <c r="N756" s="173"/>
      <c r="O756" s="173"/>
      <c r="P756" s="173"/>
      <c r="Q756" s="173"/>
      <c r="R756" s="173"/>
      <c r="S756" s="173"/>
      <c r="T756" s="173"/>
      <c r="U756" s="173"/>
      <c r="V756" s="173"/>
      <c r="W756" s="173"/>
      <c r="X756" s="173"/>
      <c r="Y756" s="173"/>
      <c r="Z756" s="173"/>
    </row>
    <row r="757" spans="1:26" ht="12.75" customHeight="1">
      <c r="A757" s="173"/>
      <c r="B757" s="173"/>
      <c r="C757" s="173"/>
      <c r="D757" s="173"/>
      <c r="E757" s="173"/>
      <c r="F757" s="173"/>
      <c r="G757" s="173"/>
      <c r="H757" s="173"/>
      <c r="I757" s="173"/>
      <c r="J757" s="173"/>
      <c r="K757" s="173"/>
      <c r="L757" s="173"/>
      <c r="M757" s="173"/>
      <c r="N757" s="173"/>
      <c r="O757" s="173"/>
      <c r="P757" s="173"/>
      <c r="Q757" s="173"/>
      <c r="R757" s="173"/>
      <c r="S757" s="173"/>
      <c r="T757" s="173"/>
      <c r="U757" s="173"/>
      <c r="V757" s="173"/>
      <c r="W757" s="173"/>
      <c r="X757" s="173"/>
      <c r="Y757" s="173"/>
      <c r="Z757" s="173"/>
    </row>
    <row r="758" spans="1:26" ht="12.75" customHeight="1">
      <c r="A758" s="173"/>
      <c r="B758" s="173"/>
      <c r="C758" s="173"/>
      <c r="D758" s="173"/>
      <c r="E758" s="173"/>
      <c r="F758" s="173"/>
      <c r="G758" s="173"/>
      <c r="H758" s="173"/>
      <c r="I758" s="173"/>
      <c r="J758" s="173"/>
      <c r="K758" s="173"/>
      <c r="L758" s="173"/>
      <c r="M758" s="173"/>
      <c r="N758" s="173"/>
      <c r="O758" s="173"/>
      <c r="P758" s="173"/>
      <c r="Q758" s="173"/>
      <c r="R758" s="173"/>
      <c r="S758" s="173"/>
      <c r="T758" s="173"/>
      <c r="U758" s="173"/>
      <c r="V758" s="173"/>
      <c r="W758" s="173"/>
      <c r="X758" s="173"/>
      <c r="Y758" s="173"/>
      <c r="Z758" s="173"/>
    </row>
    <row r="759" spans="1:26" ht="12.75" customHeight="1">
      <c r="A759" s="173"/>
      <c r="B759" s="173"/>
      <c r="C759" s="173"/>
      <c r="D759" s="173"/>
      <c r="E759" s="173"/>
      <c r="F759" s="173"/>
      <c r="G759" s="173"/>
      <c r="H759" s="173"/>
      <c r="I759" s="173"/>
      <c r="J759" s="173"/>
      <c r="K759" s="173"/>
      <c r="L759" s="173"/>
      <c r="M759" s="173"/>
      <c r="N759" s="173"/>
      <c r="O759" s="173"/>
      <c r="P759" s="173"/>
      <c r="Q759" s="173"/>
      <c r="R759" s="173"/>
      <c r="S759" s="173"/>
      <c r="T759" s="173"/>
      <c r="U759" s="173"/>
      <c r="V759" s="173"/>
      <c r="W759" s="173"/>
      <c r="X759" s="173"/>
      <c r="Y759" s="173"/>
      <c r="Z759" s="173"/>
    </row>
    <row r="760" spans="1:26" ht="12.75" customHeight="1">
      <c r="A760" s="173"/>
      <c r="B760" s="173"/>
      <c r="C760" s="173"/>
      <c r="D760" s="173"/>
      <c r="E760" s="173"/>
      <c r="F760" s="173"/>
      <c r="G760" s="173"/>
      <c r="H760" s="173"/>
      <c r="I760" s="173"/>
      <c r="J760" s="173"/>
      <c r="K760" s="173"/>
      <c r="L760" s="173"/>
      <c r="M760" s="173"/>
      <c r="N760" s="173"/>
      <c r="O760" s="173"/>
      <c r="P760" s="173"/>
      <c r="Q760" s="173"/>
      <c r="R760" s="173"/>
      <c r="S760" s="173"/>
      <c r="T760" s="173"/>
      <c r="U760" s="173"/>
      <c r="V760" s="173"/>
      <c r="W760" s="173"/>
      <c r="X760" s="173"/>
      <c r="Y760" s="173"/>
      <c r="Z760" s="173"/>
    </row>
    <row r="761" spans="1:26" ht="12.75" customHeight="1">
      <c r="A761" s="173"/>
      <c r="B761" s="173"/>
      <c r="C761" s="173"/>
      <c r="D761" s="173"/>
      <c r="E761" s="173"/>
      <c r="F761" s="173"/>
      <c r="G761" s="173"/>
      <c r="H761" s="173"/>
      <c r="I761" s="173"/>
      <c r="J761" s="173"/>
      <c r="K761" s="173"/>
      <c r="L761" s="173"/>
      <c r="M761" s="173"/>
      <c r="N761" s="173"/>
      <c r="O761" s="173"/>
      <c r="P761" s="173"/>
      <c r="Q761" s="173"/>
      <c r="R761" s="173"/>
      <c r="S761" s="173"/>
      <c r="T761" s="173"/>
      <c r="U761" s="173"/>
      <c r="V761" s="173"/>
      <c r="W761" s="173"/>
      <c r="X761" s="173"/>
      <c r="Y761" s="173"/>
      <c r="Z761" s="173"/>
    </row>
    <row r="762" spans="1:26" ht="12.75" customHeight="1">
      <c r="A762" s="173"/>
      <c r="B762" s="173"/>
      <c r="C762" s="173"/>
      <c r="D762" s="173"/>
      <c r="E762" s="173"/>
      <c r="F762" s="173"/>
      <c r="G762" s="173"/>
      <c r="H762" s="173"/>
      <c r="I762" s="173"/>
      <c r="J762" s="173"/>
      <c r="K762" s="173"/>
      <c r="L762" s="173"/>
      <c r="M762" s="173"/>
      <c r="N762" s="173"/>
      <c r="O762" s="173"/>
      <c r="P762" s="173"/>
      <c r="Q762" s="173"/>
      <c r="R762" s="173"/>
      <c r="S762" s="173"/>
      <c r="T762" s="173"/>
      <c r="U762" s="173"/>
      <c r="V762" s="173"/>
      <c r="W762" s="173"/>
      <c r="X762" s="173"/>
      <c r="Y762" s="173"/>
      <c r="Z762" s="173"/>
    </row>
    <row r="763" spans="1:26" ht="12.75" customHeight="1">
      <c r="A763" s="173"/>
      <c r="B763" s="173"/>
      <c r="C763" s="173"/>
      <c r="D763" s="173"/>
      <c r="E763" s="173"/>
      <c r="F763" s="173"/>
      <c r="G763" s="173"/>
      <c r="H763" s="173"/>
      <c r="I763" s="173"/>
      <c r="J763" s="173"/>
      <c r="K763" s="173"/>
      <c r="L763" s="173"/>
      <c r="M763" s="173"/>
      <c r="N763" s="173"/>
      <c r="O763" s="173"/>
      <c r="P763" s="173"/>
      <c r="Q763" s="173"/>
      <c r="R763" s="173"/>
      <c r="S763" s="173"/>
      <c r="T763" s="173"/>
      <c r="U763" s="173"/>
      <c r="V763" s="173"/>
      <c r="W763" s="173"/>
      <c r="X763" s="173"/>
      <c r="Y763" s="173"/>
      <c r="Z763" s="173"/>
    </row>
    <row r="764" spans="1:26" ht="12.75" customHeight="1">
      <c r="A764" s="173"/>
      <c r="B764" s="173"/>
      <c r="C764" s="173"/>
      <c r="D764" s="173"/>
      <c r="E764" s="173"/>
      <c r="F764" s="173"/>
      <c r="G764" s="173"/>
      <c r="H764" s="173"/>
      <c r="I764" s="173"/>
      <c r="J764" s="173"/>
      <c r="K764" s="173"/>
      <c r="L764" s="173"/>
      <c r="M764" s="173"/>
      <c r="N764" s="173"/>
      <c r="O764" s="173"/>
      <c r="P764" s="173"/>
      <c r="Q764" s="173"/>
      <c r="R764" s="173"/>
      <c r="S764" s="173"/>
      <c r="T764" s="173"/>
      <c r="U764" s="173"/>
      <c r="V764" s="173"/>
      <c r="W764" s="173"/>
      <c r="X764" s="173"/>
      <c r="Y764" s="173"/>
      <c r="Z764" s="173"/>
    </row>
    <row r="765" spans="1:26" ht="12.75" customHeight="1">
      <c r="A765" s="173"/>
      <c r="B765" s="173"/>
      <c r="C765" s="173"/>
      <c r="D765" s="173"/>
      <c r="E765" s="173"/>
      <c r="F765" s="173"/>
      <c r="G765" s="173"/>
      <c r="H765" s="173"/>
      <c r="I765" s="173"/>
      <c r="J765" s="173"/>
      <c r="K765" s="173"/>
      <c r="L765" s="173"/>
      <c r="M765" s="173"/>
      <c r="N765" s="173"/>
      <c r="O765" s="173"/>
      <c r="P765" s="173"/>
      <c r="Q765" s="173"/>
      <c r="R765" s="173"/>
      <c r="S765" s="173"/>
      <c r="T765" s="173"/>
      <c r="U765" s="173"/>
      <c r="V765" s="173"/>
      <c r="W765" s="173"/>
      <c r="X765" s="173"/>
      <c r="Y765" s="173"/>
      <c r="Z765" s="173"/>
    </row>
    <row r="766" spans="1:26" ht="12.75" customHeight="1">
      <c r="A766" s="173"/>
      <c r="B766" s="173"/>
      <c r="C766" s="173"/>
      <c r="D766" s="173"/>
      <c r="E766" s="173"/>
      <c r="F766" s="173"/>
      <c r="G766" s="173"/>
      <c r="H766" s="173"/>
      <c r="I766" s="173"/>
      <c r="J766" s="173"/>
      <c r="K766" s="173"/>
      <c r="L766" s="173"/>
      <c r="M766" s="173"/>
      <c r="N766" s="173"/>
      <c r="O766" s="173"/>
      <c r="P766" s="173"/>
      <c r="Q766" s="173"/>
      <c r="R766" s="173"/>
      <c r="S766" s="173"/>
      <c r="T766" s="173"/>
      <c r="U766" s="173"/>
      <c r="V766" s="173"/>
      <c r="W766" s="173"/>
      <c r="X766" s="173"/>
      <c r="Y766" s="173"/>
      <c r="Z766" s="173"/>
    </row>
    <row r="767" spans="1:26" ht="12.75" customHeight="1">
      <c r="A767" s="173"/>
      <c r="B767" s="173"/>
      <c r="C767" s="173"/>
      <c r="D767" s="173"/>
      <c r="E767" s="173"/>
      <c r="F767" s="173"/>
      <c r="G767" s="173"/>
      <c r="H767" s="173"/>
      <c r="I767" s="173"/>
      <c r="J767" s="173"/>
      <c r="K767" s="173"/>
      <c r="L767" s="173"/>
      <c r="M767" s="173"/>
      <c r="N767" s="173"/>
      <c r="O767" s="173"/>
      <c r="P767" s="173"/>
      <c r="Q767" s="173"/>
      <c r="R767" s="173"/>
      <c r="S767" s="173"/>
      <c r="T767" s="173"/>
      <c r="U767" s="173"/>
      <c r="V767" s="173"/>
      <c r="W767" s="173"/>
      <c r="X767" s="173"/>
      <c r="Y767" s="173"/>
      <c r="Z767" s="173"/>
    </row>
    <row r="768" spans="1:26" ht="12.75" customHeight="1">
      <c r="A768" s="173"/>
      <c r="B768" s="173"/>
      <c r="C768" s="173"/>
      <c r="D768" s="173"/>
      <c r="E768" s="173"/>
      <c r="F768" s="173"/>
      <c r="G768" s="173"/>
      <c r="H768" s="173"/>
      <c r="I768" s="173"/>
      <c r="J768" s="173"/>
      <c r="K768" s="173"/>
      <c r="L768" s="173"/>
      <c r="M768" s="173"/>
      <c r="N768" s="173"/>
      <c r="O768" s="173"/>
      <c r="P768" s="173"/>
      <c r="Q768" s="173"/>
      <c r="R768" s="173"/>
      <c r="S768" s="173"/>
      <c r="T768" s="173"/>
      <c r="U768" s="173"/>
      <c r="V768" s="173"/>
      <c r="W768" s="173"/>
      <c r="X768" s="173"/>
      <c r="Y768" s="173"/>
      <c r="Z768" s="173"/>
    </row>
    <row r="769" spans="1:26" ht="12.75" customHeight="1">
      <c r="A769" s="173"/>
      <c r="B769" s="173"/>
      <c r="C769" s="173"/>
      <c r="D769" s="173"/>
      <c r="E769" s="173"/>
      <c r="F769" s="173"/>
      <c r="G769" s="173"/>
      <c r="H769" s="173"/>
      <c r="I769" s="173"/>
      <c r="J769" s="173"/>
      <c r="K769" s="173"/>
      <c r="L769" s="173"/>
      <c r="M769" s="173"/>
      <c r="N769" s="173"/>
      <c r="O769" s="173"/>
      <c r="P769" s="173"/>
      <c r="Q769" s="173"/>
      <c r="R769" s="173"/>
      <c r="S769" s="173"/>
      <c r="T769" s="173"/>
      <c r="U769" s="173"/>
      <c r="V769" s="173"/>
      <c r="W769" s="173"/>
      <c r="X769" s="173"/>
      <c r="Y769" s="173"/>
      <c r="Z769" s="173"/>
    </row>
    <row r="770" spans="1:26" ht="12.75" customHeight="1">
      <c r="A770" s="173"/>
      <c r="B770" s="173"/>
      <c r="C770" s="173"/>
      <c r="D770" s="173"/>
      <c r="E770" s="173"/>
      <c r="F770" s="173"/>
      <c r="G770" s="173"/>
      <c r="H770" s="173"/>
      <c r="I770" s="173"/>
      <c r="J770" s="173"/>
      <c r="K770" s="173"/>
      <c r="L770" s="173"/>
      <c r="M770" s="173"/>
      <c r="N770" s="173"/>
      <c r="O770" s="173"/>
      <c r="P770" s="173"/>
      <c r="Q770" s="173"/>
      <c r="R770" s="173"/>
      <c r="S770" s="173"/>
      <c r="T770" s="173"/>
      <c r="U770" s="173"/>
      <c r="V770" s="173"/>
      <c r="W770" s="173"/>
      <c r="X770" s="173"/>
      <c r="Y770" s="173"/>
      <c r="Z770" s="173"/>
    </row>
    <row r="771" spans="1:26" ht="12.75" customHeight="1">
      <c r="A771" s="173"/>
      <c r="B771" s="173"/>
      <c r="C771" s="173"/>
      <c r="D771" s="173"/>
      <c r="E771" s="173"/>
      <c r="F771" s="173"/>
      <c r="G771" s="173"/>
      <c r="H771" s="173"/>
      <c r="I771" s="173"/>
      <c r="J771" s="173"/>
      <c r="K771" s="173"/>
      <c r="L771" s="173"/>
      <c r="M771" s="173"/>
      <c r="N771" s="173"/>
      <c r="O771" s="173"/>
      <c r="P771" s="173"/>
      <c r="Q771" s="173"/>
      <c r="R771" s="173"/>
      <c r="S771" s="173"/>
      <c r="T771" s="173"/>
      <c r="U771" s="173"/>
      <c r="V771" s="173"/>
      <c r="W771" s="173"/>
      <c r="X771" s="173"/>
      <c r="Y771" s="173"/>
      <c r="Z771" s="173"/>
    </row>
    <row r="772" spans="1:26" ht="12.75" customHeight="1">
      <c r="A772" s="173"/>
      <c r="B772" s="173"/>
      <c r="C772" s="173"/>
      <c r="D772" s="173"/>
      <c r="E772" s="173"/>
      <c r="F772" s="173"/>
      <c r="G772" s="173"/>
      <c r="H772" s="173"/>
      <c r="I772" s="173"/>
      <c r="J772" s="173"/>
      <c r="K772" s="173"/>
      <c r="L772" s="173"/>
      <c r="M772" s="173"/>
      <c r="N772" s="173"/>
      <c r="O772" s="173"/>
      <c r="P772" s="173"/>
      <c r="Q772" s="173"/>
      <c r="R772" s="173"/>
      <c r="S772" s="173"/>
      <c r="T772" s="173"/>
      <c r="U772" s="173"/>
      <c r="V772" s="173"/>
      <c r="W772" s="173"/>
      <c r="X772" s="173"/>
      <c r="Y772" s="173"/>
      <c r="Z772" s="173"/>
    </row>
    <row r="773" spans="1:26" ht="12.75" customHeight="1">
      <c r="A773" s="173"/>
      <c r="B773" s="173"/>
      <c r="C773" s="173"/>
      <c r="D773" s="173"/>
      <c r="E773" s="173"/>
      <c r="F773" s="173"/>
      <c r="G773" s="173"/>
      <c r="H773" s="173"/>
      <c r="I773" s="173"/>
      <c r="J773" s="173"/>
      <c r="K773" s="173"/>
      <c r="L773" s="173"/>
      <c r="M773" s="173"/>
      <c r="N773" s="173"/>
      <c r="O773" s="173"/>
      <c r="P773" s="173"/>
      <c r="Q773" s="173"/>
      <c r="R773" s="173"/>
      <c r="S773" s="173"/>
      <c r="T773" s="173"/>
      <c r="U773" s="173"/>
      <c r="V773" s="173"/>
      <c r="W773" s="173"/>
      <c r="X773" s="173"/>
      <c r="Y773" s="173"/>
      <c r="Z773" s="173"/>
    </row>
    <row r="774" spans="1:26" ht="12.75" customHeight="1">
      <c r="A774" s="173"/>
      <c r="B774" s="173"/>
      <c r="C774" s="173"/>
      <c r="D774" s="173"/>
      <c r="E774" s="173"/>
      <c r="F774" s="173"/>
      <c r="G774" s="173"/>
      <c r="H774" s="173"/>
      <c r="I774" s="173"/>
      <c r="J774" s="173"/>
      <c r="K774" s="173"/>
      <c r="L774" s="173"/>
      <c r="M774" s="173"/>
      <c r="N774" s="173"/>
      <c r="O774" s="173"/>
      <c r="P774" s="173"/>
      <c r="Q774" s="173"/>
      <c r="R774" s="173"/>
      <c r="S774" s="173"/>
      <c r="T774" s="173"/>
      <c r="U774" s="173"/>
      <c r="V774" s="173"/>
      <c r="W774" s="173"/>
      <c r="X774" s="173"/>
      <c r="Y774" s="173"/>
      <c r="Z774" s="173"/>
    </row>
    <row r="775" spans="1:26" ht="12.75" customHeight="1">
      <c r="A775" s="173"/>
      <c r="B775" s="173"/>
      <c r="C775" s="173"/>
      <c r="D775" s="173"/>
      <c r="E775" s="173"/>
      <c r="F775" s="173"/>
      <c r="G775" s="173"/>
      <c r="H775" s="173"/>
      <c r="I775" s="173"/>
      <c r="J775" s="173"/>
      <c r="K775" s="173"/>
      <c r="L775" s="173"/>
      <c r="M775" s="173"/>
      <c r="N775" s="173"/>
      <c r="O775" s="173"/>
      <c r="P775" s="173"/>
      <c r="Q775" s="173"/>
      <c r="R775" s="173"/>
      <c r="S775" s="173"/>
      <c r="T775" s="173"/>
      <c r="U775" s="173"/>
      <c r="V775" s="173"/>
      <c r="W775" s="173"/>
      <c r="X775" s="173"/>
      <c r="Y775" s="173"/>
      <c r="Z775" s="173"/>
    </row>
    <row r="776" spans="1:26" ht="12.75" customHeight="1">
      <c r="A776" s="173"/>
      <c r="B776" s="173"/>
      <c r="C776" s="173"/>
      <c r="D776" s="173"/>
      <c r="E776" s="173"/>
      <c r="F776" s="173"/>
      <c r="G776" s="173"/>
      <c r="H776" s="173"/>
      <c r="I776" s="173"/>
      <c r="J776" s="173"/>
      <c r="K776" s="173"/>
      <c r="L776" s="173"/>
      <c r="M776" s="173"/>
      <c r="N776" s="173"/>
      <c r="O776" s="173"/>
      <c r="P776" s="173"/>
      <c r="Q776" s="173"/>
      <c r="R776" s="173"/>
      <c r="S776" s="173"/>
      <c r="T776" s="173"/>
      <c r="U776" s="173"/>
      <c r="V776" s="173"/>
      <c r="W776" s="173"/>
      <c r="X776" s="173"/>
      <c r="Y776" s="173"/>
      <c r="Z776" s="173"/>
    </row>
    <row r="777" spans="1:26" ht="12.75" customHeight="1">
      <c r="A777" s="173"/>
      <c r="B777" s="173"/>
      <c r="C777" s="173"/>
      <c r="D777" s="173"/>
      <c r="E777" s="173"/>
      <c r="F777" s="173"/>
      <c r="G777" s="173"/>
      <c r="H777" s="173"/>
      <c r="I777" s="173"/>
      <c r="J777" s="173"/>
      <c r="K777" s="173"/>
      <c r="L777" s="173"/>
      <c r="M777" s="173"/>
      <c r="N777" s="173"/>
      <c r="O777" s="173"/>
      <c r="P777" s="173"/>
      <c r="Q777" s="173"/>
      <c r="R777" s="173"/>
      <c r="S777" s="173"/>
      <c r="T777" s="173"/>
      <c r="U777" s="173"/>
      <c r="V777" s="173"/>
      <c r="W777" s="173"/>
      <c r="X777" s="173"/>
      <c r="Y777" s="173"/>
      <c r="Z777" s="173"/>
    </row>
    <row r="778" spans="1:26" ht="12.75" customHeight="1">
      <c r="A778" s="173"/>
      <c r="B778" s="173"/>
      <c r="C778" s="173"/>
      <c r="D778" s="173"/>
      <c r="E778" s="173"/>
      <c r="F778" s="173"/>
      <c r="G778" s="173"/>
      <c r="H778" s="173"/>
      <c r="I778" s="173"/>
      <c r="J778" s="173"/>
      <c r="K778" s="173"/>
      <c r="L778" s="173"/>
      <c r="M778" s="173"/>
      <c r="N778" s="173"/>
      <c r="O778" s="173"/>
      <c r="P778" s="173"/>
      <c r="Q778" s="173"/>
      <c r="R778" s="173"/>
      <c r="S778" s="173"/>
      <c r="T778" s="173"/>
      <c r="U778" s="173"/>
      <c r="V778" s="173"/>
      <c r="W778" s="173"/>
      <c r="X778" s="173"/>
      <c r="Y778" s="173"/>
      <c r="Z778" s="173"/>
    </row>
    <row r="779" spans="1:26" ht="12.75" customHeight="1">
      <c r="A779" s="173"/>
      <c r="B779" s="173"/>
      <c r="C779" s="173"/>
      <c r="D779" s="173"/>
      <c r="E779" s="173"/>
      <c r="F779" s="173"/>
      <c r="G779" s="173"/>
      <c r="H779" s="173"/>
      <c r="I779" s="173"/>
      <c r="J779" s="173"/>
      <c r="K779" s="173"/>
      <c r="L779" s="173"/>
      <c r="M779" s="173"/>
      <c r="N779" s="173"/>
      <c r="O779" s="173"/>
      <c r="P779" s="173"/>
      <c r="Q779" s="173"/>
      <c r="R779" s="173"/>
      <c r="S779" s="173"/>
      <c r="T779" s="173"/>
      <c r="U779" s="173"/>
      <c r="V779" s="173"/>
      <c r="W779" s="173"/>
      <c r="X779" s="173"/>
      <c r="Y779" s="173"/>
      <c r="Z779" s="173"/>
    </row>
    <row r="780" spans="1:26" ht="12.75" customHeight="1">
      <c r="A780" s="173"/>
      <c r="B780" s="173"/>
      <c r="C780" s="173"/>
      <c r="D780" s="173"/>
      <c r="E780" s="173"/>
      <c r="F780" s="173"/>
      <c r="G780" s="173"/>
      <c r="H780" s="173"/>
      <c r="I780" s="173"/>
      <c r="J780" s="173"/>
      <c r="K780" s="173"/>
      <c r="L780" s="173"/>
      <c r="M780" s="173"/>
      <c r="N780" s="173"/>
      <c r="O780" s="173"/>
      <c r="P780" s="173"/>
      <c r="Q780" s="173"/>
      <c r="R780" s="173"/>
      <c r="S780" s="173"/>
      <c r="T780" s="173"/>
      <c r="U780" s="173"/>
      <c r="V780" s="173"/>
      <c r="W780" s="173"/>
      <c r="X780" s="173"/>
      <c r="Y780" s="173"/>
      <c r="Z780" s="173"/>
    </row>
    <row r="781" spans="1:26" ht="12.75" customHeight="1">
      <c r="A781" s="173"/>
      <c r="B781" s="173"/>
      <c r="C781" s="173"/>
      <c r="D781" s="173"/>
      <c r="E781" s="173"/>
      <c r="F781" s="173"/>
      <c r="G781" s="173"/>
      <c r="H781" s="173"/>
      <c r="I781" s="173"/>
      <c r="J781" s="173"/>
      <c r="K781" s="173"/>
      <c r="L781" s="173"/>
      <c r="M781" s="173"/>
      <c r="N781" s="173"/>
      <c r="O781" s="173"/>
      <c r="P781" s="173"/>
      <c r="Q781" s="173"/>
      <c r="R781" s="173"/>
      <c r="S781" s="173"/>
      <c r="T781" s="173"/>
      <c r="U781" s="173"/>
      <c r="V781" s="173"/>
      <c r="W781" s="173"/>
      <c r="X781" s="173"/>
      <c r="Y781" s="173"/>
      <c r="Z781" s="173"/>
    </row>
    <row r="782" spans="1:26" ht="12.75" customHeight="1">
      <c r="A782" s="173"/>
      <c r="B782" s="173"/>
      <c r="C782" s="173"/>
      <c r="D782" s="173"/>
      <c r="E782" s="173"/>
      <c r="F782" s="173"/>
      <c r="G782" s="173"/>
      <c r="H782" s="173"/>
      <c r="I782" s="173"/>
      <c r="J782" s="173"/>
      <c r="K782" s="173"/>
      <c r="L782" s="173"/>
      <c r="M782" s="173"/>
      <c r="N782" s="173"/>
      <c r="O782" s="173"/>
      <c r="P782" s="173"/>
      <c r="Q782" s="173"/>
      <c r="R782" s="173"/>
      <c r="S782" s="173"/>
      <c r="T782" s="173"/>
      <c r="U782" s="173"/>
      <c r="V782" s="173"/>
      <c r="W782" s="173"/>
      <c r="X782" s="173"/>
      <c r="Y782" s="173"/>
      <c r="Z782" s="173"/>
    </row>
    <row r="783" spans="1:26" ht="12.75" customHeight="1">
      <c r="A783" s="173"/>
      <c r="B783" s="173"/>
      <c r="C783" s="173"/>
      <c r="D783" s="173"/>
      <c r="E783" s="173"/>
      <c r="F783" s="173"/>
      <c r="G783" s="173"/>
      <c r="H783" s="173"/>
      <c r="I783" s="173"/>
      <c r="J783" s="173"/>
      <c r="K783" s="173"/>
      <c r="L783" s="173"/>
      <c r="M783" s="173"/>
      <c r="N783" s="173"/>
      <c r="O783" s="173"/>
      <c r="P783" s="173"/>
      <c r="Q783" s="173"/>
      <c r="R783" s="173"/>
      <c r="S783" s="173"/>
      <c r="T783" s="173"/>
      <c r="U783" s="173"/>
      <c r="V783" s="173"/>
      <c r="W783" s="173"/>
      <c r="X783" s="173"/>
      <c r="Y783" s="173"/>
      <c r="Z783" s="173"/>
    </row>
    <row r="784" spans="1:26" ht="12.75" customHeight="1">
      <c r="A784" s="173"/>
      <c r="B784" s="173"/>
      <c r="C784" s="173"/>
      <c r="D784" s="173"/>
      <c r="E784" s="173"/>
      <c r="F784" s="173"/>
      <c r="G784" s="173"/>
      <c r="H784" s="173"/>
      <c r="I784" s="173"/>
      <c r="J784" s="173"/>
      <c r="K784" s="173"/>
      <c r="L784" s="173"/>
      <c r="M784" s="173"/>
      <c r="N784" s="173"/>
      <c r="O784" s="173"/>
      <c r="P784" s="173"/>
      <c r="Q784" s="173"/>
      <c r="R784" s="173"/>
      <c r="S784" s="173"/>
      <c r="T784" s="173"/>
      <c r="U784" s="173"/>
      <c r="V784" s="173"/>
      <c r="W784" s="173"/>
      <c r="X784" s="173"/>
      <c r="Y784" s="173"/>
      <c r="Z784" s="173"/>
    </row>
    <row r="785" spans="1:26" ht="12.75" customHeight="1">
      <c r="A785" s="173"/>
      <c r="B785" s="173"/>
      <c r="C785" s="173"/>
      <c r="D785" s="173"/>
      <c r="E785" s="173"/>
      <c r="F785" s="173"/>
      <c r="G785" s="173"/>
      <c r="H785" s="173"/>
      <c r="I785" s="173"/>
      <c r="J785" s="173"/>
      <c r="K785" s="173"/>
      <c r="L785" s="173"/>
      <c r="M785" s="173"/>
      <c r="N785" s="173"/>
      <c r="O785" s="173"/>
      <c r="P785" s="173"/>
      <c r="Q785" s="173"/>
      <c r="R785" s="173"/>
      <c r="S785" s="173"/>
      <c r="T785" s="173"/>
      <c r="U785" s="173"/>
      <c r="V785" s="173"/>
      <c r="W785" s="173"/>
      <c r="X785" s="173"/>
      <c r="Y785" s="173"/>
      <c r="Z785" s="173"/>
    </row>
    <row r="786" spans="1:26" ht="12.75" customHeight="1">
      <c r="A786" s="173"/>
      <c r="B786" s="173"/>
      <c r="C786" s="173"/>
      <c r="D786" s="173"/>
      <c r="E786" s="173"/>
      <c r="F786" s="173"/>
      <c r="G786" s="173"/>
      <c r="H786" s="173"/>
      <c r="I786" s="173"/>
      <c r="J786" s="173"/>
      <c r="K786" s="173"/>
      <c r="L786" s="173"/>
      <c r="M786" s="173"/>
      <c r="N786" s="173"/>
      <c r="O786" s="173"/>
      <c r="P786" s="173"/>
      <c r="Q786" s="173"/>
      <c r="R786" s="173"/>
      <c r="S786" s="173"/>
      <c r="T786" s="173"/>
      <c r="U786" s="173"/>
      <c r="V786" s="173"/>
      <c r="W786" s="173"/>
      <c r="X786" s="173"/>
      <c r="Y786" s="173"/>
      <c r="Z786" s="173"/>
    </row>
    <row r="787" spans="1:26" ht="12.75" customHeight="1">
      <c r="A787" s="173"/>
      <c r="B787" s="173"/>
      <c r="C787" s="173"/>
      <c r="D787" s="173"/>
      <c r="E787" s="173"/>
      <c r="F787" s="173"/>
      <c r="G787" s="173"/>
      <c r="H787" s="173"/>
      <c r="I787" s="173"/>
      <c r="J787" s="173"/>
      <c r="K787" s="173"/>
      <c r="L787" s="173"/>
      <c r="M787" s="173"/>
      <c r="N787" s="173"/>
      <c r="O787" s="173"/>
      <c r="P787" s="173"/>
      <c r="Q787" s="173"/>
      <c r="R787" s="173"/>
      <c r="S787" s="173"/>
      <c r="T787" s="173"/>
      <c r="U787" s="173"/>
      <c r="V787" s="173"/>
      <c r="W787" s="173"/>
      <c r="X787" s="173"/>
      <c r="Y787" s="173"/>
      <c r="Z787" s="173"/>
    </row>
    <row r="788" spans="1:26" ht="12.75" customHeight="1">
      <c r="A788" s="173"/>
      <c r="B788" s="173"/>
      <c r="C788" s="173"/>
      <c r="D788" s="173"/>
      <c r="E788" s="173"/>
      <c r="F788" s="173"/>
      <c r="G788" s="173"/>
      <c r="H788" s="173"/>
      <c r="I788" s="173"/>
      <c r="J788" s="173"/>
      <c r="K788" s="173"/>
      <c r="L788" s="173"/>
      <c r="M788" s="173"/>
      <c r="N788" s="173"/>
      <c r="O788" s="173"/>
      <c r="P788" s="173"/>
      <c r="Q788" s="173"/>
      <c r="R788" s="173"/>
      <c r="S788" s="173"/>
      <c r="T788" s="173"/>
      <c r="U788" s="173"/>
      <c r="V788" s="173"/>
      <c r="W788" s="173"/>
      <c r="X788" s="173"/>
      <c r="Y788" s="173"/>
      <c r="Z788" s="173"/>
    </row>
    <row r="789" spans="1:26" ht="12.75" customHeight="1">
      <c r="A789" s="173"/>
      <c r="B789" s="173"/>
      <c r="C789" s="173"/>
      <c r="D789" s="173"/>
      <c r="E789" s="173"/>
      <c r="F789" s="173"/>
      <c r="G789" s="173"/>
      <c r="H789" s="173"/>
      <c r="I789" s="173"/>
      <c r="J789" s="173"/>
      <c r="K789" s="173"/>
      <c r="L789" s="173"/>
      <c r="M789" s="173"/>
      <c r="N789" s="173"/>
      <c r="O789" s="173"/>
      <c r="P789" s="173"/>
      <c r="Q789" s="173"/>
      <c r="R789" s="173"/>
      <c r="S789" s="173"/>
      <c r="T789" s="173"/>
      <c r="U789" s="173"/>
      <c r="V789" s="173"/>
      <c r="W789" s="173"/>
      <c r="X789" s="173"/>
      <c r="Y789" s="173"/>
      <c r="Z789" s="173"/>
    </row>
    <row r="790" spans="1:26" ht="12.75" customHeight="1">
      <c r="A790" s="173"/>
      <c r="B790" s="173"/>
      <c r="C790" s="173"/>
      <c r="D790" s="173"/>
      <c r="E790" s="173"/>
      <c r="F790" s="173"/>
      <c r="G790" s="173"/>
      <c r="H790" s="173"/>
      <c r="I790" s="173"/>
      <c r="J790" s="173"/>
      <c r="K790" s="173"/>
      <c r="L790" s="173"/>
      <c r="M790" s="173"/>
      <c r="N790" s="173"/>
      <c r="O790" s="173"/>
      <c r="P790" s="173"/>
      <c r="Q790" s="173"/>
      <c r="R790" s="173"/>
      <c r="S790" s="173"/>
      <c r="T790" s="173"/>
      <c r="U790" s="173"/>
      <c r="V790" s="173"/>
      <c r="W790" s="173"/>
      <c r="X790" s="173"/>
      <c r="Y790" s="173"/>
      <c r="Z790" s="173"/>
    </row>
    <row r="791" spans="1:26" ht="12.75" customHeight="1">
      <c r="A791" s="173"/>
      <c r="B791" s="173"/>
      <c r="C791" s="173"/>
      <c r="D791" s="173"/>
      <c r="E791" s="173"/>
      <c r="F791" s="173"/>
      <c r="G791" s="173"/>
      <c r="H791" s="173"/>
      <c r="I791" s="173"/>
      <c r="J791" s="173"/>
      <c r="K791" s="173"/>
      <c r="L791" s="173"/>
      <c r="M791" s="173"/>
      <c r="N791" s="173"/>
      <c r="O791" s="173"/>
      <c r="P791" s="173"/>
      <c r="Q791" s="173"/>
      <c r="R791" s="173"/>
      <c r="S791" s="173"/>
      <c r="T791" s="173"/>
      <c r="U791" s="173"/>
      <c r="V791" s="173"/>
      <c r="W791" s="173"/>
      <c r="X791" s="173"/>
      <c r="Y791" s="173"/>
      <c r="Z791" s="173"/>
    </row>
    <row r="792" spans="1:26" ht="12.75" customHeight="1">
      <c r="A792" s="173"/>
      <c r="B792" s="173"/>
      <c r="C792" s="173"/>
      <c r="D792" s="173"/>
      <c r="E792" s="173"/>
      <c r="F792" s="173"/>
      <c r="G792" s="173"/>
      <c r="H792" s="173"/>
      <c r="I792" s="173"/>
      <c r="J792" s="173"/>
      <c r="K792" s="173"/>
      <c r="L792" s="173"/>
      <c r="M792" s="173"/>
      <c r="N792" s="173"/>
      <c r="O792" s="173"/>
      <c r="P792" s="173"/>
      <c r="Q792" s="173"/>
      <c r="R792" s="173"/>
      <c r="S792" s="173"/>
      <c r="T792" s="173"/>
      <c r="U792" s="173"/>
      <c r="V792" s="173"/>
      <c r="W792" s="173"/>
      <c r="X792" s="173"/>
      <c r="Y792" s="173"/>
      <c r="Z792" s="173"/>
    </row>
    <row r="793" spans="1:26" ht="12.75" customHeight="1">
      <c r="A793" s="173"/>
      <c r="B793" s="173"/>
      <c r="C793" s="173"/>
      <c r="D793" s="173"/>
      <c r="E793" s="173"/>
      <c r="F793" s="173"/>
      <c r="G793" s="173"/>
      <c r="H793" s="173"/>
      <c r="I793" s="173"/>
      <c r="J793" s="173"/>
      <c r="K793" s="173"/>
      <c r="L793" s="173"/>
      <c r="M793" s="173"/>
      <c r="N793" s="173"/>
      <c r="O793" s="173"/>
      <c r="P793" s="173"/>
      <c r="Q793" s="173"/>
      <c r="R793" s="173"/>
      <c r="S793" s="173"/>
      <c r="T793" s="173"/>
      <c r="U793" s="173"/>
      <c r="V793" s="173"/>
      <c r="W793" s="173"/>
      <c r="X793" s="173"/>
      <c r="Y793" s="173"/>
      <c r="Z793" s="173"/>
    </row>
    <row r="794" spans="1:26" ht="12.75" customHeight="1">
      <c r="A794" s="173"/>
      <c r="B794" s="173"/>
      <c r="C794" s="173"/>
      <c r="D794" s="173"/>
      <c r="E794" s="173"/>
      <c r="F794" s="173"/>
      <c r="G794" s="173"/>
      <c r="H794" s="173"/>
      <c r="I794" s="173"/>
      <c r="J794" s="173"/>
      <c r="K794" s="173"/>
      <c r="L794" s="173"/>
      <c r="M794" s="173"/>
      <c r="N794" s="173"/>
      <c r="O794" s="173"/>
      <c r="P794" s="173"/>
      <c r="Q794" s="173"/>
      <c r="R794" s="173"/>
      <c r="S794" s="173"/>
      <c r="T794" s="173"/>
      <c r="U794" s="173"/>
      <c r="V794" s="173"/>
      <c r="W794" s="173"/>
      <c r="X794" s="173"/>
      <c r="Y794" s="173"/>
      <c r="Z794" s="173"/>
    </row>
    <row r="795" spans="1:26" ht="12.75" customHeight="1">
      <c r="A795" s="173"/>
      <c r="B795" s="173"/>
      <c r="C795" s="173"/>
      <c r="D795" s="173"/>
      <c r="E795" s="173"/>
      <c r="F795" s="173"/>
      <c r="G795" s="173"/>
      <c r="H795" s="173"/>
      <c r="I795" s="173"/>
      <c r="J795" s="173"/>
      <c r="K795" s="173"/>
      <c r="L795" s="173"/>
      <c r="M795" s="173"/>
      <c r="N795" s="173"/>
      <c r="O795" s="173"/>
      <c r="P795" s="173"/>
      <c r="Q795" s="173"/>
      <c r="R795" s="173"/>
      <c r="S795" s="173"/>
      <c r="T795" s="173"/>
      <c r="U795" s="173"/>
      <c r="V795" s="173"/>
      <c r="W795" s="173"/>
      <c r="X795" s="173"/>
      <c r="Y795" s="173"/>
      <c r="Z795" s="173"/>
    </row>
    <row r="796" spans="1:26" ht="12.75" customHeight="1">
      <c r="A796" s="173"/>
      <c r="B796" s="173"/>
      <c r="C796" s="173"/>
      <c r="D796" s="173"/>
      <c r="E796" s="173"/>
      <c r="F796" s="173"/>
      <c r="G796" s="173"/>
      <c r="H796" s="173"/>
      <c r="I796" s="173"/>
      <c r="J796" s="173"/>
      <c r="K796" s="173"/>
      <c r="L796" s="173"/>
      <c r="M796" s="173"/>
      <c r="N796" s="173"/>
      <c r="O796" s="173"/>
      <c r="P796" s="173"/>
      <c r="Q796" s="173"/>
      <c r="R796" s="173"/>
      <c r="S796" s="173"/>
      <c r="T796" s="173"/>
      <c r="U796" s="173"/>
      <c r="V796" s="173"/>
      <c r="W796" s="173"/>
      <c r="X796" s="173"/>
      <c r="Y796" s="173"/>
      <c r="Z796" s="173"/>
    </row>
    <row r="797" spans="1:26" ht="12.75" customHeight="1">
      <c r="A797" s="173"/>
      <c r="B797" s="173"/>
      <c r="C797" s="173"/>
      <c r="D797" s="173"/>
      <c r="E797" s="173"/>
      <c r="F797" s="173"/>
      <c r="G797" s="173"/>
      <c r="H797" s="173"/>
      <c r="I797" s="173"/>
      <c r="J797" s="173"/>
      <c r="K797" s="173"/>
      <c r="L797" s="173"/>
      <c r="M797" s="173"/>
      <c r="N797" s="173"/>
      <c r="O797" s="173"/>
      <c r="P797" s="173"/>
      <c r="Q797" s="173"/>
      <c r="R797" s="173"/>
      <c r="S797" s="173"/>
      <c r="T797" s="173"/>
      <c r="U797" s="173"/>
      <c r="V797" s="173"/>
      <c r="W797" s="173"/>
      <c r="X797" s="173"/>
      <c r="Y797" s="173"/>
      <c r="Z797" s="173"/>
    </row>
    <row r="798" spans="1:26" ht="12.75" customHeight="1">
      <c r="A798" s="173"/>
      <c r="B798" s="173"/>
      <c r="C798" s="173"/>
      <c r="D798" s="173"/>
      <c r="E798" s="173"/>
      <c r="F798" s="173"/>
      <c r="G798" s="173"/>
      <c r="H798" s="173"/>
      <c r="I798" s="173"/>
      <c r="J798" s="173"/>
      <c r="K798" s="173"/>
      <c r="L798" s="173"/>
      <c r="M798" s="173"/>
      <c r="N798" s="173"/>
      <c r="O798" s="173"/>
      <c r="P798" s="173"/>
      <c r="Q798" s="173"/>
      <c r="R798" s="173"/>
      <c r="S798" s="173"/>
      <c r="T798" s="173"/>
      <c r="U798" s="173"/>
      <c r="V798" s="173"/>
      <c r="W798" s="173"/>
      <c r="X798" s="173"/>
      <c r="Y798" s="173"/>
      <c r="Z798" s="173"/>
    </row>
    <row r="799" spans="1:26" ht="12.75" customHeight="1">
      <c r="A799" s="173"/>
      <c r="B799" s="173"/>
      <c r="C799" s="173"/>
      <c r="D799" s="173"/>
      <c r="E799" s="173"/>
      <c r="F799" s="173"/>
      <c r="G799" s="173"/>
      <c r="H799" s="173"/>
      <c r="I799" s="173"/>
      <c r="J799" s="173"/>
      <c r="K799" s="173"/>
      <c r="L799" s="173"/>
      <c r="M799" s="173"/>
      <c r="N799" s="173"/>
      <c r="O799" s="173"/>
      <c r="P799" s="173"/>
      <c r="Q799" s="173"/>
      <c r="R799" s="173"/>
      <c r="S799" s="173"/>
      <c r="T799" s="173"/>
      <c r="U799" s="173"/>
      <c r="V799" s="173"/>
      <c r="W799" s="173"/>
      <c r="X799" s="173"/>
      <c r="Y799" s="173"/>
      <c r="Z799" s="173"/>
    </row>
    <row r="800" spans="1:26" ht="12.75" customHeight="1">
      <c r="A800" s="173"/>
      <c r="B800" s="173"/>
      <c r="C800" s="173"/>
      <c r="D800" s="173"/>
      <c r="E800" s="173"/>
      <c r="F800" s="173"/>
      <c r="G800" s="173"/>
      <c r="H800" s="173"/>
      <c r="I800" s="173"/>
      <c r="J800" s="173"/>
      <c r="K800" s="173"/>
      <c r="L800" s="173"/>
      <c r="M800" s="173"/>
      <c r="N800" s="173"/>
      <c r="O800" s="173"/>
      <c r="P800" s="173"/>
      <c r="Q800" s="173"/>
      <c r="R800" s="173"/>
      <c r="S800" s="173"/>
      <c r="T800" s="173"/>
      <c r="U800" s="173"/>
      <c r="V800" s="173"/>
      <c r="W800" s="173"/>
      <c r="X800" s="173"/>
      <c r="Y800" s="173"/>
      <c r="Z800" s="173"/>
    </row>
    <row r="801" spans="1:26" ht="12.75" customHeight="1">
      <c r="A801" s="173"/>
      <c r="B801" s="173"/>
      <c r="C801" s="173"/>
      <c r="D801" s="173"/>
      <c r="E801" s="173"/>
      <c r="F801" s="173"/>
      <c r="G801" s="173"/>
      <c r="H801" s="173"/>
      <c r="I801" s="173"/>
      <c r="J801" s="173"/>
      <c r="K801" s="173"/>
      <c r="L801" s="173"/>
      <c r="M801" s="173"/>
      <c r="N801" s="173"/>
      <c r="O801" s="173"/>
      <c r="P801" s="173"/>
      <c r="Q801" s="173"/>
      <c r="R801" s="173"/>
      <c r="S801" s="173"/>
      <c r="T801" s="173"/>
      <c r="U801" s="173"/>
      <c r="V801" s="173"/>
      <c r="W801" s="173"/>
      <c r="X801" s="173"/>
      <c r="Y801" s="173"/>
      <c r="Z801" s="173"/>
    </row>
    <row r="802" spans="1:26" ht="12.75" customHeight="1">
      <c r="A802" s="173"/>
      <c r="B802" s="173"/>
      <c r="C802" s="173"/>
      <c r="D802" s="173"/>
      <c r="E802" s="173"/>
      <c r="F802" s="173"/>
      <c r="G802" s="173"/>
      <c r="H802" s="173"/>
      <c r="I802" s="173"/>
      <c r="J802" s="173"/>
      <c r="K802" s="173"/>
      <c r="L802" s="173"/>
      <c r="M802" s="173"/>
      <c r="N802" s="173"/>
      <c r="O802" s="173"/>
      <c r="P802" s="173"/>
      <c r="Q802" s="173"/>
      <c r="R802" s="173"/>
      <c r="S802" s="173"/>
      <c r="T802" s="173"/>
      <c r="U802" s="173"/>
      <c r="V802" s="173"/>
      <c r="W802" s="173"/>
      <c r="X802" s="173"/>
      <c r="Y802" s="173"/>
      <c r="Z802" s="173"/>
    </row>
    <row r="803" spans="1:26" ht="12.75" customHeight="1">
      <c r="A803" s="173"/>
      <c r="B803" s="173"/>
      <c r="C803" s="173"/>
      <c r="D803" s="173"/>
      <c r="E803" s="173"/>
      <c r="F803" s="173"/>
      <c r="G803" s="173"/>
      <c r="H803" s="173"/>
      <c r="I803" s="173"/>
      <c r="J803" s="173"/>
      <c r="K803" s="173"/>
      <c r="L803" s="173"/>
      <c r="M803" s="173"/>
      <c r="N803" s="173"/>
      <c r="O803" s="173"/>
      <c r="P803" s="173"/>
      <c r="Q803" s="173"/>
      <c r="R803" s="173"/>
      <c r="S803" s="173"/>
      <c r="T803" s="173"/>
      <c r="U803" s="173"/>
      <c r="V803" s="173"/>
      <c r="W803" s="173"/>
      <c r="X803" s="173"/>
      <c r="Y803" s="173"/>
      <c r="Z803" s="173"/>
    </row>
    <row r="804" spans="1:26" ht="12.75" customHeight="1">
      <c r="A804" s="173"/>
      <c r="B804" s="173"/>
      <c r="C804" s="173"/>
      <c r="D804" s="173"/>
      <c r="E804" s="173"/>
      <c r="F804" s="173"/>
      <c r="G804" s="173"/>
      <c r="H804" s="173"/>
      <c r="I804" s="173"/>
      <c r="J804" s="173"/>
      <c r="K804" s="173"/>
      <c r="L804" s="173"/>
      <c r="M804" s="173"/>
      <c r="N804" s="173"/>
      <c r="O804" s="173"/>
      <c r="P804" s="173"/>
      <c r="Q804" s="173"/>
      <c r="R804" s="173"/>
      <c r="S804" s="173"/>
      <c r="T804" s="173"/>
      <c r="U804" s="173"/>
      <c r="V804" s="173"/>
      <c r="W804" s="173"/>
      <c r="X804" s="173"/>
      <c r="Y804" s="173"/>
      <c r="Z804" s="173"/>
    </row>
    <row r="805" spans="1:26" ht="12.75" customHeight="1">
      <c r="A805" s="173"/>
      <c r="B805" s="173"/>
      <c r="C805" s="173"/>
      <c r="D805" s="173"/>
      <c r="E805" s="173"/>
      <c r="F805" s="173"/>
      <c r="G805" s="173"/>
      <c r="H805" s="173"/>
      <c r="I805" s="173"/>
      <c r="J805" s="173"/>
      <c r="K805" s="173"/>
      <c r="L805" s="173"/>
      <c r="M805" s="173"/>
      <c r="N805" s="173"/>
      <c r="O805" s="173"/>
      <c r="P805" s="173"/>
      <c r="Q805" s="173"/>
      <c r="R805" s="173"/>
      <c r="S805" s="173"/>
      <c r="T805" s="173"/>
      <c r="U805" s="173"/>
      <c r="V805" s="173"/>
      <c r="W805" s="173"/>
      <c r="X805" s="173"/>
      <c r="Y805" s="173"/>
      <c r="Z805" s="173"/>
    </row>
    <row r="806" spans="1:26" ht="12.75" customHeight="1">
      <c r="A806" s="173"/>
      <c r="B806" s="173"/>
      <c r="C806" s="173"/>
      <c r="D806" s="173"/>
      <c r="E806" s="173"/>
      <c r="F806" s="173"/>
      <c r="G806" s="173"/>
      <c r="H806" s="173"/>
      <c r="I806" s="173"/>
      <c r="J806" s="173"/>
      <c r="K806" s="173"/>
      <c r="L806" s="173"/>
      <c r="M806" s="173"/>
      <c r="N806" s="173"/>
      <c r="O806" s="173"/>
      <c r="P806" s="173"/>
      <c r="Q806" s="173"/>
      <c r="R806" s="173"/>
      <c r="S806" s="173"/>
      <c r="T806" s="173"/>
      <c r="U806" s="173"/>
      <c r="V806" s="173"/>
      <c r="W806" s="173"/>
      <c r="X806" s="173"/>
      <c r="Y806" s="173"/>
      <c r="Z806" s="173"/>
    </row>
    <row r="807" spans="1:26" ht="12.75" customHeight="1">
      <c r="A807" s="173"/>
      <c r="B807" s="173"/>
      <c r="C807" s="173"/>
      <c r="D807" s="173"/>
      <c r="E807" s="173"/>
      <c r="F807" s="173"/>
      <c r="G807" s="173"/>
      <c r="H807" s="173"/>
      <c r="I807" s="173"/>
      <c r="J807" s="173"/>
      <c r="K807" s="173"/>
      <c r="L807" s="173"/>
      <c r="M807" s="173"/>
      <c r="N807" s="173"/>
      <c r="O807" s="173"/>
      <c r="P807" s="173"/>
      <c r="Q807" s="173"/>
      <c r="R807" s="173"/>
      <c r="S807" s="173"/>
      <c r="T807" s="173"/>
      <c r="U807" s="173"/>
      <c r="V807" s="173"/>
      <c r="W807" s="173"/>
      <c r="X807" s="173"/>
      <c r="Y807" s="173"/>
      <c r="Z807" s="173"/>
    </row>
    <row r="808" spans="1:26" ht="12.75" customHeight="1">
      <c r="A808" s="173"/>
      <c r="B808" s="173"/>
      <c r="C808" s="173"/>
      <c r="D808" s="173"/>
      <c r="E808" s="173"/>
      <c r="F808" s="173"/>
      <c r="G808" s="173"/>
      <c r="H808" s="173"/>
      <c r="I808" s="173"/>
      <c r="J808" s="173"/>
      <c r="K808" s="173"/>
      <c r="L808" s="173"/>
      <c r="M808" s="173"/>
      <c r="N808" s="173"/>
      <c r="O808" s="173"/>
      <c r="P808" s="173"/>
      <c r="Q808" s="173"/>
      <c r="R808" s="173"/>
      <c r="S808" s="173"/>
      <c r="T808" s="173"/>
      <c r="U808" s="173"/>
      <c r="V808" s="173"/>
      <c r="W808" s="173"/>
      <c r="X808" s="173"/>
      <c r="Y808" s="173"/>
      <c r="Z808" s="173"/>
    </row>
    <row r="809" spans="1:26" ht="12.75" customHeight="1">
      <c r="A809" s="173"/>
      <c r="B809" s="173"/>
      <c r="C809" s="173"/>
      <c r="D809" s="173"/>
      <c r="E809" s="173"/>
      <c r="F809" s="173"/>
      <c r="G809" s="173"/>
      <c r="H809" s="173"/>
      <c r="I809" s="173"/>
      <c r="J809" s="173"/>
      <c r="K809" s="173"/>
      <c r="L809" s="173"/>
      <c r="M809" s="173"/>
      <c r="N809" s="173"/>
      <c r="O809" s="173"/>
      <c r="P809" s="173"/>
      <c r="Q809" s="173"/>
      <c r="R809" s="173"/>
      <c r="S809" s="173"/>
      <c r="T809" s="173"/>
      <c r="U809" s="173"/>
      <c r="V809" s="173"/>
      <c r="W809" s="173"/>
      <c r="X809" s="173"/>
      <c r="Y809" s="173"/>
      <c r="Z809" s="173"/>
    </row>
    <row r="810" spans="1:26" ht="12.75" customHeight="1">
      <c r="A810" s="173"/>
      <c r="B810" s="173"/>
      <c r="C810" s="173"/>
      <c r="D810" s="173"/>
      <c r="E810" s="173"/>
      <c r="F810" s="173"/>
      <c r="G810" s="173"/>
      <c r="H810" s="173"/>
      <c r="I810" s="173"/>
      <c r="J810" s="173"/>
      <c r="K810" s="173"/>
      <c r="L810" s="173"/>
      <c r="M810" s="173"/>
      <c r="N810" s="173"/>
      <c r="O810" s="173"/>
      <c r="P810" s="173"/>
      <c r="Q810" s="173"/>
      <c r="R810" s="173"/>
      <c r="S810" s="173"/>
      <c r="T810" s="173"/>
      <c r="U810" s="173"/>
      <c r="V810" s="173"/>
      <c r="W810" s="173"/>
      <c r="X810" s="173"/>
      <c r="Y810" s="173"/>
      <c r="Z810" s="173"/>
    </row>
    <row r="811" spans="1:26" ht="12.75" customHeight="1">
      <c r="A811" s="173"/>
      <c r="B811" s="173"/>
      <c r="C811" s="173"/>
      <c r="D811" s="173"/>
      <c r="E811" s="173"/>
      <c r="F811" s="173"/>
      <c r="G811" s="173"/>
      <c r="H811" s="173"/>
      <c r="I811" s="173"/>
      <c r="J811" s="173"/>
      <c r="K811" s="173"/>
      <c r="L811" s="173"/>
      <c r="M811" s="173"/>
      <c r="N811" s="173"/>
      <c r="O811" s="173"/>
      <c r="P811" s="173"/>
      <c r="Q811" s="173"/>
      <c r="R811" s="173"/>
      <c r="S811" s="173"/>
      <c r="T811" s="173"/>
      <c r="U811" s="173"/>
      <c r="V811" s="173"/>
      <c r="W811" s="173"/>
      <c r="X811" s="173"/>
      <c r="Y811" s="173"/>
      <c r="Z811" s="173"/>
    </row>
    <row r="812" spans="1:26" ht="12.75" customHeight="1">
      <c r="A812" s="173"/>
      <c r="B812" s="173"/>
      <c r="C812" s="173"/>
      <c r="D812" s="173"/>
      <c r="E812" s="173"/>
      <c r="F812" s="173"/>
      <c r="G812" s="173"/>
      <c r="H812" s="173"/>
      <c r="I812" s="173"/>
      <c r="J812" s="173"/>
      <c r="K812" s="173"/>
      <c r="L812" s="173"/>
      <c r="M812" s="173"/>
      <c r="N812" s="173"/>
      <c r="O812" s="173"/>
      <c r="P812" s="173"/>
      <c r="Q812" s="173"/>
      <c r="R812" s="173"/>
      <c r="S812" s="173"/>
      <c r="T812" s="173"/>
      <c r="U812" s="173"/>
      <c r="V812" s="173"/>
      <c r="W812" s="173"/>
      <c r="X812" s="173"/>
      <c r="Y812" s="173"/>
      <c r="Z812" s="173"/>
    </row>
    <row r="813" spans="1:26" ht="12.75" customHeight="1">
      <c r="A813" s="173"/>
      <c r="B813" s="173"/>
      <c r="C813" s="173"/>
      <c r="D813" s="173"/>
      <c r="E813" s="173"/>
      <c r="F813" s="173"/>
      <c r="G813" s="173"/>
      <c r="H813" s="173"/>
      <c r="I813" s="173"/>
      <c r="J813" s="173"/>
      <c r="K813" s="173"/>
      <c r="L813" s="173"/>
      <c r="M813" s="173"/>
      <c r="N813" s="173"/>
      <c r="O813" s="173"/>
      <c r="P813" s="173"/>
      <c r="Q813" s="173"/>
      <c r="R813" s="173"/>
      <c r="S813" s="173"/>
      <c r="T813" s="173"/>
      <c r="U813" s="173"/>
      <c r="V813" s="173"/>
      <c r="W813" s="173"/>
      <c r="X813" s="173"/>
      <c r="Y813" s="173"/>
      <c r="Z813" s="173"/>
    </row>
    <row r="814" spans="1:26" ht="12.75" customHeight="1">
      <c r="A814" s="173"/>
      <c r="B814" s="173"/>
      <c r="C814" s="173"/>
      <c r="D814" s="173"/>
      <c r="E814" s="173"/>
      <c r="F814" s="173"/>
      <c r="G814" s="173"/>
      <c r="H814" s="173"/>
      <c r="I814" s="173"/>
      <c r="J814" s="173"/>
      <c r="K814" s="173"/>
      <c r="L814" s="173"/>
      <c r="M814" s="173"/>
      <c r="N814" s="173"/>
      <c r="O814" s="173"/>
      <c r="P814" s="173"/>
      <c r="Q814" s="173"/>
      <c r="R814" s="173"/>
      <c r="S814" s="173"/>
      <c r="T814" s="173"/>
      <c r="U814" s="173"/>
      <c r="V814" s="173"/>
      <c r="W814" s="173"/>
      <c r="X814" s="173"/>
      <c r="Y814" s="173"/>
      <c r="Z814" s="173"/>
    </row>
    <row r="815" spans="1:26" ht="12.75" customHeight="1">
      <c r="A815" s="173"/>
      <c r="B815" s="173"/>
      <c r="C815" s="173"/>
      <c r="D815" s="173"/>
      <c r="E815" s="173"/>
      <c r="F815" s="173"/>
      <c r="G815" s="173"/>
      <c r="H815" s="173"/>
      <c r="I815" s="173"/>
      <c r="J815" s="173"/>
      <c r="K815" s="173"/>
      <c r="L815" s="173"/>
      <c r="M815" s="173"/>
      <c r="N815" s="173"/>
      <c r="O815" s="173"/>
      <c r="P815" s="173"/>
      <c r="Q815" s="173"/>
      <c r="R815" s="173"/>
      <c r="S815" s="173"/>
      <c r="T815" s="173"/>
      <c r="U815" s="173"/>
      <c r="V815" s="173"/>
      <c r="W815" s="173"/>
      <c r="X815" s="173"/>
      <c r="Y815" s="173"/>
      <c r="Z815" s="173"/>
    </row>
    <row r="816" spans="1:26" ht="12.75" customHeight="1">
      <c r="A816" s="173"/>
      <c r="B816" s="173"/>
      <c r="C816" s="173"/>
      <c r="D816" s="173"/>
      <c r="E816" s="173"/>
      <c r="F816" s="173"/>
      <c r="G816" s="173"/>
      <c r="H816" s="173"/>
      <c r="I816" s="173"/>
      <c r="J816" s="173"/>
      <c r="K816" s="173"/>
      <c r="L816" s="173"/>
      <c r="M816" s="173"/>
      <c r="N816" s="173"/>
      <c r="O816" s="173"/>
      <c r="P816" s="173"/>
      <c r="Q816" s="173"/>
      <c r="R816" s="173"/>
      <c r="S816" s="173"/>
      <c r="T816" s="173"/>
      <c r="U816" s="173"/>
      <c r="V816" s="173"/>
      <c r="W816" s="173"/>
      <c r="X816" s="173"/>
      <c r="Y816" s="173"/>
      <c r="Z816" s="173"/>
    </row>
    <row r="817" spans="1:26" ht="12.75" customHeight="1">
      <c r="A817" s="173"/>
      <c r="B817" s="173"/>
      <c r="C817" s="173"/>
      <c r="D817" s="173"/>
      <c r="E817" s="173"/>
      <c r="F817" s="173"/>
      <c r="G817" s="173"/>
      <c r="H817" s="173"/>
      <c r="I817" s="173"/>
      <c r="J817" s="173"/>
      <c r="K817" s="173"/>
      <c r="L817" s="173"/>
      <c r="M817" s="173"/>
      <c r="N817" s="173"/>
      <c r="O817" s="173"/>
      <c r="P817" s="173"/>
      <c r="Q817" s="173"/>
      <c r="R817" s="173"/>
      <c r="S817" s="173"/>
      <c r="T817" s="173"/>
      <c r="U817" s="173"/>
      <c r="V817" s="173"/>
      <c r="W817" s="173"/>
      <c r="X817" s="173"/>
      <c r="Y817" s="173"/>
      <c r="Z817" s="173"/>
    </row>
    <row r="818" spans="1:26" ht="12.75" customHeight="1">
      <c r="A818" s="173"/>
      <c r="B818" s="173"/>
      <c r="C818" s="173"/>
      <c r="D818" s="173"/>
      <c r="E818" s="173"/>
      <c r="F818" s="173"/>
      <c r="G818" s="173"/>
      <c r="H818" s="173"/>
      <c r="I818" s="173"/>
      <c r="J818" s="173"/>
      <c r="K818" s="173"/>
      <c r="L818" s="173"/>
      <c r="M818" s="173"/>
      <c r="N818" s="173"/>
      <c r="O818" s="173"/>
      <c r="P818" s="173"/>
      <c r="Q818" s="173"/>
      <c r="R818" s="173"/>
      <c r="S818" s="173"/>
      <c r="T818" s="173"/>
      <c r="U818" s="173"/>
      <c r="V818" s="173"/>
      <c r="W818" s="173"/>
      <c r="X818" s="173"/>
      <c r="Y818" s="173"/>
      <c r="Z818" s="173"/>
    </row>
    <row r="819" spans="1:26" ht="12.75" customHeight="1">
      <c r="A819" s="173"/>
      <c r="B819" s="173"/>
      <c r="C819" s="173"/>
      <c r="D819" s="173"/>
      <c r="E819" s="173"/>
      <c r="F819" s="173"/>
      <c r="G819" s="173"/>
      <c r="H819" s="173"/>
      <c r="I819" s="173"/>
      <c r="J819" s="173"/>
      <c r="K819" s="173"/>
      <c r="L819" s="173"/>
      <c r="M819" s="173"/>
      <c r="N819" s="173"/>
      <c r="O819" s="173"/>
      <c r="P819" s="173"/>
      <c r="Q819" s="173"/>
      <c r="R819" s="173"/>
      <c r="S819" s="173"/>
      <c r="T819" s="173"/>
      <c r="U819" s="173"/>
      <c r="V819" s="173"/>
      <c r="W819" s="173"/>
      <c r="X819" s="173"/>
      <c r="Y819" s="173"/>
      <c r="Z819" s="173"/>
    </row>
    <row r="820" spans="1:26" ht="12.75" customHeight="1">
      <c r="A820" s="173"/>
      <c r="B820" s="173"/>
      <c r="C820" s="173"/>
      <c r="D820" s="173"/>
      <c r="E820" s="173"/>
      <c r="F820" s="173"/>
      <c r="G820" s="173"/>
      <c r="H820" s="173"/>
      <c r="I820" s="173"/>
      <c r="J820" s="173"/>
      <c r="K820" s="173"/>
      <c r="L820" s="173"/>
      <c r="M820" s="173"/>
      <c r="N820" s="173"/>
      <c r="O820" s="173"/>
      <c r="P820" s="173"/>
      <c r="Q820" s="173"/>
      <c r="R820" s="173"/>
      <c r="S820" s="173"/>
      <c r="T820" s="173"/>
      <c r="U820" s="173"/>
      <c r="V820" s="173"/>
      <c r="W820" s="173"/>
      <c r="X820" s="173"/>
      <c r="Y820" s="173"/>
      <c r="Z820" s="173"/>
    </row>
    <row r="821" spans="1:26" ht="12.75" customHeight="1">
      <c r="A821" s="173"/>
      <c r="B821" s="173"/>
      <c r="C821" s="173"/>
      <c r="D821" s="173"/>
      <c r="E821" s="173"/>
      <c r="F821" s="173"/>
      <c r="G821" s="173"/>
      <c r="H821" s="173"/>
      <c r="I821" s="173"/>
      <c r="J821" s="173"/>
      <c r="K821" s="173"/>
      <c r="L821" s="173"/>
      <c r="M821" s="173"/>
      <c r="N821" s="173"/>
      <c r="O821" s="173"/>
      <c r="P821" s="173"/>
      <c r="Q821" s="173"/>
      <c r="R821" s="173"/>
      <c r="S821" s="173"/>
      <c r="T821" s="173"/>
      <c r="U821" s="173"/>
      <c r="V821" s="173"/>
      <c r="W821" s="173"/>
      <c r="X821" s="173"/>
      <c r="Y821" s="173"/>
      <c r="Z821" s="173"/>
    </row>
    <row r="822" spans="1:26" ht="12.75" customHeight="1">
      <c r="A822" s="173"/>
      <c r="B822" s="173"/>
      <c r="C822" s="173"/>
      <c r="D822" s="173"/>
      <c r="E822" s="173"/>
      <c r="F822" s="173"/>
      <c r="G822" s="173"/>
      <c r="H822" s="173"/>
      <c r="I822" s="173"/>
      <c r="J822" s="173"/>
      <c r="K822" s="173"/>
      <c r="L822" s="173"/>
      <c r="M822" s="173"/>
      <c r="N822" s="173"/>
      <c r="O822" s="173"/>
      <c r="P822" s="173"/>
      <c r="Q822" s="173"/>
      <c r="R822" s="173"/>
      <c r="S822" s="173"/>
      <c r="T822" s="173"/>
      <c r="U822" s="173"/>
      <c r="V822" s="173"/>
      <c r="W822" s="173"/>
      <c r="X822" s="173"/>
      <c r="Y822" s="173"/>
      <c r="Z822" s="173"/>
    </row>
    <row r="823" spans="1:26" ht="12.75" customHeight="1">
      <c r="A823" s="173"/>
      <c r="B823" s="173"/>
      <c r="C823" s="173"/>
      <c r="D823" s="173"/>
      <c r="E823" s="173"/>
      <c r="F823" s="173"/>
      <c r="G823" s="173"/>
      <c r="H823" s="173"/>
      <c r="I823" s="173"/>
      <c r="J823" s="173"/>
      <c r="K823" s="173"/>
      <c r="L823" s="173"/>
      <c r="M823" s="173"/>
      <c r="N823" s="173"/>
      <c r="O823" s="173"/>
      <c r="P823" s="173"/>
      <c r="Q823" s="173"/>
      <c r="R823" s="173"/>
      <c r="S823" s="173"/>
      <c r="T823" s="173"/>
      <c r="U823" s="173"/>
      <c r="V823" s="173"/>
      <c r="W823" s="173"/>
      <c r="X823" s="173"/>
      <c r="Y823" s="173"/>
      <c r="Z823" s="173"/>
    </row>
    <row r="824" spans="1:26" ht="12.75" customHeight="1">
      <c r="A824" s="173"/>
      <c r="B824" s="173"/>
      <c r="C824" s="173"/>
      <c r="D824" s="173"/>
      <c r="E824" s="173"/>
      <c r="F824" s="173"/>
      <c r="G824" s="173"/>
      <c r="H824" s="173"/>
      <c r="I824" s="173"/>
      <c r="J824" s="173"/>
      <c r="K824" s="173"/>
      <c r="L824" s="173"/>
      <c r="M824" s="173"/>
      <c r="N824" s="173"/>
      <c r="O824" s="173"/>
      <c r="P824" s="173"/>
      <c r="Q824" s="173"/>
      <c r="R824" s="173"/>
      <c r="S824" s="173"/>
      <c r="T824" s="173"/>
      <c r="U824" s="173"/>
      <c r="V824" s="173"/>
      <c r="W824" s="173"/>
      <c r="X824" s="173"/>
      <c r="Y824" s="173"/>
      <c r="Z824" s="173"/>
    </row>
    <row r="825" spans="1:26" ht="12.75" customHeight="1">
      <c r="A825" s="173"/>
      <c r="B825" s="173"/>
      <c r="C825" s="173"/>
      <c r="D825" s="173"/>
      <c r="E825" s="173"/>
      <c r="F825" s="173"/>
      <c r="G825" s="173"/>
      <c r="H825" s="173"/>
      <c r="I825" s="173"/>
      <c r="J825" s="173"/>
      <c r="K825" s="173"/>
      <c r="L825" s="173"/>
      <c r="M825" s="173"/>
      <c r="N825" s="173"/>
      <c r="O825" s="173"/>
      <c r="P825" s="173"/>
      <c r="Q825" s="173"/>
      <c r="R825" s="173"/>
      <c r="S825" s="173"/>
      <c r="T825" s="173"/>
      <c r="U825" s="173"/>
      <c r="V825" s="173"/>
      <c r="W825" s="173"/>
      <c r="X825" s="173"/>
      <c r="Y825" s="173"/>
      <c r="Z825" s="173"/>
    </row>
    <row r="826" spans="1:26" ht="12.75" customHeight="1">
      <c r="A826" s="173"/>
      <c r="B826" s="173"/>
      <c r="C826" s="173"/>
      <c r="D826" s="173"/>
      <c r="E826" s="173"/>
      <c r="F826" s="173"/>
      <c r="G826" s="173"/>
      <c r="H826" s="173"/>
      <c r="I826" s="173"/>
      <c r="J826" s="173"/>
      <c r="K826" s="173"/>
      <c r="L826" s="173"/>
      <c r="M826" s="173"/>
      <c r="N826" s="173"/>
      <c r="O826" s="173"/>
      <c r="P826" s="173"/>
      <c r="Q826" s="173"/>
      <c r="R826" s="173"/>
      <c r="S826" s="173"/>
      <c r="T826" s="173"/>
      <c r="U826" s="173"/>
      <c r="V826" s="173"/>
      <c r="W826" s="173"/>
      <c r="X826" s="173"/>
      <c r="Y826" s="173"/>
      <c r="Z826" s="173"/>
    </row>
    <row r="827" spans="1:26" ht="12.75" customHeight="1">
      <c r="A827" s="173"/>
      <c r="B827" s="173"/>
      <c r="C827" s="173"/>
      <c r="D827" s="173"/>
      <c r="E827" s="173"/>
      <c r="F827" s="173"/>
      <c r="G827" s="173"/>
      <c r="H827" s="173"/>
      <c r="I827" s="173"/>
      <c r="J827" s="173"/>
      <c r="K827" s="173"/>
      <c r="L827" s="173"/>
      <c r="M827" s="173"/>
      <c r="N827" s="173"/>
      <c r="O827" s="173"/>
      <c r="P827" s="173"/>
      <c r="Q827" s="173"/>
      <c r="R827" s="173"/>
      <c r="S827" s="173"/>
      <c r="T827" s="173"/>
      <c r="U827" s="173"/>
      <c r="V827" s="173"/>
      <c r="W827" s="173"/>
      <c r="X827" s="173"/>
      <c r="Y827" s="173"/>
      <c r="Z827" s="173"/>
    </row>
    <row r="828" spans="1:26" ht="12.75" customHeight="1">
      <c r="A828" s="173"/>
      <c r="B828" s="173"/>
      <c r="C828" s="173"/>
      <c r="D828" s="173"/>
      <c r="E828" s="173"/>
      <c r="F828" s="173"/>
      <c r="G828" s="173"/>
      <c r="H828" s="173"/>
      <c r="I828" s="173"/>
      <c r="J828" s="173"/>
      <c r="K828" s="173"/>
      <c r="L828" s="173"/>
      <c r="M828" s="173"/>
      <c r="N828" s="173"/>
      <c r="O828" s="173"/>
      <c r="P828" s="173"/>
      <c r="Q828" s="173"/>
      <c r="R828" s="173"/>
      <c r="S828" s="173"/>
      <c r="T828" s="173"/>
      <c r="U828" s="173"/>
      <c r="V828" s="173"/>
      <c r="W828" s="173"/>
      <c r="X828" s="173"/>
      <c r="Y828" s="173"/>
      <c r="Z828" s="173"/>
    </row>
    <row r="829" spans="1:26" ht="12.75" customHeight="1">
      <c r="A829" s="173"/>
      <c r="B829" s="173"/>
      <c r="C829" s="173"/>
      <c r="D829" s="173"/>
      <c r="E829" s="173"/>
      <c r="F829" s="173"/>
      <c r="G829" s="173"/>
      <c r="H829" s="173"/>
      <c r="I829" s="173"/>
      <c r="J829" s="173"/>
      <c r="K829" s="173"/>
      <c r="L829" s="173"/>
      <c r="M829" s="173"/>
      <c r="N829" s="173"/>
      <c r="O829" s="173"/>
      <c r="P829" s="173"/>
      <c r="Q829" s="173"/>
      <c r="R829" s="173"/>
      <c r="S829" s="173"/>
      <c r="T829" s="173"/>
      <c r="U829" s="173"/>
      <c r="V829" s="173"/>
      <c r="W829" s="173"/>
      <c r="X829" s="173"/>
      <c r="Y829" s="173"/>
      <c r="Z829" s="173"/>
    </row>
    <row r="830" spans="1:26" ht="12.75" customHeight="1">
      <c r="A830" s="173"/>
      <c r="B830" s="173"/>
      <c r="C830" s="173"/>
      <c r="D830" s="173"/>
      <c r="E830" s="173"/>
      <c r="F830" s="173"/>
      <c r="G830" s="173"/>
      <c r="H830" s="173"/>
      <c r="I830" s="173"/>
      <c r="J830" s="173"/>
      <c r="K830" s="173"/>
      <c r="L830" s="173"/>
      <c r="M830" s="173"/>
      <c r="N830" s="173"/>
      <c r="O830" s="173"/>
      <c r="P830" s="173"/>
      <c r="Q830" s="173"/>
      <c r="R830" s="173"/>
      <c r="S830" s="173"/>
      <c r="T830" s="173"/>
      <c r="U830" s="173"/>
      <c r="V830" s="173"/>
      <c r="W830" s="173"/>
      <c r="X830" s="173"/>
      <c r="Y830" s="173"/>
      <c r="Z830" s="173"/>
    </row>
    <row r="831" spans="1:26" ht="12.75" customHeight="1">
      <c r="A831" s="173"/>
      <c r="B831" s="173"/>
      <c r="C831" s="173"/>
      <c r="D831" s="173"/>
      <c r="E831" s="173"/>
      <c r="F831" s="173"/>
      <c r="G831" s="173"/>
      <c r="H831" s="173"/>
      <c r="I831" s="173"/>
      <c r="J831" s="173"/>
      <c r="K831" s="173"/>
      <c r="L831" s="173"/>
      <c r="M831" s="173"/>
      <c r="N831" s="173"/>
      <c r="O831" s="173"/>
      <c r="P831" s="173"/>
      <c r="Q831" s="173"/>
      <c r="R831" s="173"/>
      <c r="S831" s="173"/>
      <c r="T831" s="173"/>
      <c r="U831" s="173"/>
      <c r="V831" s="173"/>
      <c r="W831" s="173"/>
      <c r="X831" s="173"/>
      <c r="Y831" s="173"/>
      <c r="Z831" s="173"/>
    </row>
    <row r="832" spans="1:26" ht="12.75" customHeight="1">
      <c r="A832" s="173"/>
      <c r="B832" s="173"/>
      <c r="C832" s="173"/>
      <c r="D832" s="173"/>
      <c r="E832" s="173"/>
      <c r="F832" s="173"/>
      <c r="G832" s="173"/>
      <c r="H832" s="173"/>
      <c r="I832" s="173"/>
      <c r="J832" s="173"/>
      <c r="K832" s="173"/>
      <c r="L832" s="173"/>
      <c r="M832" s="173"/>
      <c r="N832" s="173"/>
      <c r="O832" s="173"/>
      <c r="P832" s="173"/>
      <c r="Q832" s="173"/>
      <c r="R832" s="173"/>
      <c r="S832" s="173"/>
      <c r="T832" s="173"/>
      <c r="U832" s="173"/>
      <c r="V832" s="173"/>
      <c r="W832" s="173"/>
      <c r="X832" s="173"/>
      <c r="Y832" s="173"/>
      <c r="Z832" s="173"/>
    </row>
    <row r="833" spans="1:26" ht="12.75" customHeight="1">
      <c r="A833" s="173"/>
      <c r="B833" s="173"/>
      <c r="C833" s="173"/>
      <c r="D833" s="173"/>
      <c r="E833" s="173"/>
      <c r="F833" s="173"/>
      <c r="G833" s="173"/>
      <c r="H833" s="173"/>
      <c r="I833" s="173"/>
      <c r="J833" s="173"/>
      <c r="K833" s="173"/>
      <c r="L833" s="173"/>
      <c r="M833" s="173"/>
      <c r="N833" s="173"/>
      <c r="O833" s="173"/>
      <c r="P833" s="173"/>
      <c r="Q833" s="173"/>
      <c r="R833" s="173"/>
      <c r="S833" s="173"/>
      <c r="T833" s="173"/>
      <c r="U833" s="173"/>
      <c r="V833" s="173"/>
      <c r="W833" s="173"/>
      <c r="X833" s="173"/>
      <c r="Y833" s="173"/>
      <c r="Z833" s="173"/>
    </row>
    <row r="834" spans="1:26" ht="12.75" customHeight="1">
      <c r="A834" s="173"/>
      <c r="B834" s="173"/>
      <c r="C834" s="173"/>
      <c r="D834" s="173"/>
      <c r="E834" s="173"/>
      <c r="F834" s="173"/>
      <c r="G834" s="173"/>
      <c r="H834" s="173"/>
      <c r="I834" s="173"/>
      <c r="J834" s="173"/>
      <c r="K834" s="173"/>
      <c r="L834" s="173"/>
      <c r="M834" s="173"/>
      <c r="N834" s="173"/>
      <c r="O834" s="173"/>
      <c r="P834" s="173"/>
      <c r="Q834" s="173"/>
      <c r="R834" s="173"/>
      <c r="S834" s="173"/>
      <c r="T834" s="173"/>
      <c r="U834" s="173"/>
      <c r="V834" s="173"/>
      <c r="W834" s="173"/>
      <c r="X834" s="173"/>
      <c r="Y834" s="173"/>
      <c r="Z834" s="173"/>
    </row>
    <row r="835" spans="1:26" ht="12.75" customHeight="1">
      <c r="A835" s="173"/>
      <c r="B835" s="173"/>
      <c r="C835" s="173"/>
      <c r="D835" s="173"/>
      <c r="E835" s="173"/>
      <c r="F835" s="173"/>
      <c r="G835" s="173"/>
      <c r="H835" s="173"/>
      <c r="I835" s="173"/>
      <c r="J835" s="173"/>
      <c r="K835" s="173"/>
      <c r="L835" s="173"/>
      <c r="M835" s="173"/>
      <c r="N835" s="173"/>
      <c r="O835" s="173"/>
      <c r="P835" s="173"/>
      <c r="Q835" s="173"/>
      <c r="R835" s="173"/>
      <c r="S835" s="173"/>
      <c r="T835" s="173"/>
      <c r="U835" s="173"/>
      <c r="V835" s="173"/>
      <c r="W835" s="173"/>
      <c r="X835" s="173"/>
      <c r="Y835" s="173"/>
      <c r="Z835" s="173"/>
    </row>
    <row r="836" spans="1:26" ht="12.75" customHeight="1">
      <c r="A836" s="173"/>
      <c r="B836" s="173"/>
      <c r="C836" s="173"/>
      <c r="D836" s="173"/>
      <c r="E836" s="173"/>
      <c r="F836" s="173"/>
      <c r="G836" s="173"/>
      <c r="H836" s="173"/>
      <c r="I836" s="173"/>
      <c r="J836" s="173"/>
      <c r="K836" s="173"/>
      <c r="L836" s="173"/>
      <c r="M836" s="173"/>
      <c r="N836" s="173"/>
      <c r="O836" s="173"/>
      <c r="P836" s="173"/>
      <c r="Q836" s="173"/>
      <c r="R836" s="173"/>
      <c r="S836" s="173"/>
      <c r="T836" s="173"/>
      <c r="U836" s="173"/>
      <c r="V836" s="173"/>
      <c r="W836" s="173"/>
      <c r="X836" s="173"/>
      <c r="Y836" s="173"/>
      <c r="Z836" s="173"/>
    </row>
    <row r="837" spans="1:26" ht="12.75" customHeight="1">
      <c r="A837" s="173"/>
      <c r="B837" s="173"/>
      <c r="C837" s="173"/>
      <c r="D837" s="173"/>
      <c r="E837" s="173"/>
      <c r="F837" s="173"/>
      <c r="G837" s="173"/>
      <c r="H837" s="173"/>
      <c r="I837" s="173"/>
      <c r="J837" s="173"/>
      <c r="K837" s="173"/>
      <c r="L837" s="173"/>
      <c r="M837" s="173"/>
      <c r="N837" s="173"/>
      <c r="O837" s="173"/>
      <c r="P837" s="173"/>
      <c r="Q837" s="173"/>
      <c r="R837" s="173"/>
      <c r="S837" s="173"/>
      <c r="T837" s="173"/>
      <c r="U837" s="173"/>
      <c r="V837" s="173"/>
      <c r="W837" s="173"/>
      <c r="X837" s="173"/>
      <c r="Y837" s="173"/>
      <c r="Z837" s="173"/>
    </row>
    <row r="838" spans="1:26" ht="12.75" customHeight="1">
      <c r="A838" s="173"/>
      <c r="B838" s="173"/>
      <c r="C838" s="173"/>
      <c r="D838" s="173"/>
      <c r="E838" s="173"/>
      <c r="F838" s="173"/>
      <c r="G838" s="173"/>
      <c r="H838" s="173"/>
      <c r="I838" s="173"/>
      <c r="J838" s="173"/>
      <c r="K838" s="173"/>
      <c r="L838" s="173"/>
      <c r="M838" s="173"/>
      <c r="N838" s="173"/>
      <c r="O838" s="173"/>
      <c r="P838" s="173"/>
      <c r="Q838" s="173"/>
      <c r="R838" s="173"/>
      <c r="S838" s="173"/>
      <c r="T838" s="173"/>
      <c r="U838" s="173"/>
      <c r="V838" s="173"/>
      <c r="W838" s="173"/>
      <c r="X838" s="173"/>
      <c r="Y838" s="173"/>
      <c r="Z838" s="173"/>
    </row>
    <row r="839" spans="1:26" ht="12.75" customHeight="1">
      <c r="A839" s="173"/>
      <c r="B839" s="173"/>
      <c r="C839" s="173"/>
      <c r="D839" s="173"/>
      <c r="E839" s="173"/>
      <c r="F839" s="173"/>
      <c r="G839" s="173"/>
      <c r="H839" s="173"/>
      <c r="I839" s="173"/>
      <c r="J839" s="173"/>
      <c r="K839" s="173"/>
      <c r="L839" s="173"/>
      <c r="M839" s="173"/>
      <c r="N839" s="173"/>
      <c r="O839" s="173"/>
      <c r="P839" s="173"/>
      <c r="Q839" s="173"/>
      <c r="R839" s="173"/>
      <c r="S839" s="173"/>
      <c r="T839" s="173"/>
      <c r="U839" s="173"/>
      <c r="V839" s="173"/>
      <c r="W839" s="173"/>
      <c r="X839" s="173"/>
      <c r="Y839" s="173"/>
      <c r="Z839" s="173"/>
    </row>
    <row r="840" spans="1:26" ht="12.75" customHeight="1">
      <c r="A840" s="173"/>
      <c r="B840" s="173"/>
      <c r="C840" s="173"/>
      <c r="D840" s="173"/>
      <c r="E840" s="173"/>
      <c r="F840" s="173"/>
      <c r="G840" s="173"/>
      <c r="H840" s="173"/>
      <c r="I840" s="173"/>
      <c r="J840" s="173"/>
      <c r="K840" s="173"/>
      <c r="L840" s="173"/>
      <c r="M840" s="173"/>
      <c r="N840" s="173"/>
      <c r="O840" s="173"/>
      <c r="P840" s="173"/>
      <c r="Q840" s="173"/>
      <c r="R840" s="173"/>
      <c r="S840" s="173"/>
      <c r="T840" s="173"/>
      <c r="U840" s="173"/>
      <c r="V840" s="173"/>
      <c r="W840" s="173"/>
      <c r="X840" s="173"/>
      <c r="Y840" s="173"/>
      <c r="Z840" s="173"/>
    </row>
    <row r="841" spans="1:26" ht="12.75" customHeight="1">
      <c r="A841" s="173"/>
      <c r="B841" s="173"/>
      <c r="C841" s="173"/>
      <c r="D841" s="173"/>
      <c r="E841" s="173"/>
      <c r="F841" s="173"/>
      <c r="G841" s="173"/>
      <c r="H841" s="173"/>
      <c r="I841" s="173"/>
      <c r="J841" s="173"/>
      <c r="K841" s="173"/>
      <c r="L841" s="173"/>
      <c r="M841" s="173"/>
      <c r="N841" s="173"/>
      <c r="O841" s="173"/>
      <c r="P841" s="173"/>
      <c r="Q841" s="173"/>
      <c r="R841" s="173"/>
      <c r="S841" s="173"/>
      <c r="T841" s="173"/>
      <c r="U841" s="173"/>
      <c r="V841" s="173"/>
      <c r="W841" s="173"/>
      <c r="X841" s="173"/>
      <c r="Y841" s="173"/>
      <c r="Z841" s="173"/>
    </row>
    <row r="842" spans="1:26" ht="12.75" customHeight="1">
      <c r="A842" s="173"/>
      <c r="B842" s="173"/>
      <c r="C842" s="173"/>
      <c r="D842" s="173"/>
      <c r="E842" s="173"/>
      <c r="F842" s="173"/>
      <c r="G842" s="173"/>
      <c r="H842" s="173"/>
      <c r="I842" s="173"/>
      <c r="J842" s="173"/>
      <c r="K842" s="173"/>
      <c r="L842" s="173"/>
      <c r="M842" s="173"/>
      <c r="N842" s="173"/>
      <c r="O842" s="173"/>
      <c r="P842" s="173"/>
      <c r="Q842" s="173"/>
      <c r="R842" s="173"/>
      <c r="S842" s="173"/>
      <c r="T842" s="173"/>
      <c r="U842" s="173"/>
      <c r="V842" s="173"/>
      <c r="W842" s="173"/>
      <c r="X842" s="173"/>
      <c r="Y842" s="173"/>
      <c r="Z842" s="173"/>
    </row>
    <row r="843" spans="1:26" ht="12.75" customHeight="1">
      <c r="A843" s="173"/>
      <c r="B843" s="173"/>
      <c r="C843" s="173"/>
      <c r="D843" s="173"/>
      <c r="E843" s="173"/>
      <c r="F843" s="173"/>
      <c r="G843" s="173"/>
      <c r="H843" s="173"/>
      <c r="I843" s="173"/>
      <c r="J843" s="173"/>
      <c r="K843" s="173"/>
      <c r="L843" s="173"/>
      <c r="M843" s="173"/>
      <c r="N843" s="173"/>
      <c r="O843" s="173"/>
      <c r="P843" s="173"/>
      <c r="Q843" s="173"/>
      <c r="R843" s="173"/>
      <c r="S843" s="173"/>
      <c r="T843" s="173"/>
      <c r="U843" s="173"/>
      <c r="V843" s="173"/>
      <c r="W843" s="173"/>
      <c r="X843" s="173"/>
      <c r="Y843" s="173"/>
      <c r="Z843" s="173"/>
    </row>
    <row r="844" spans="1:26" ht="12.75" customHeight="1">
      <c r="A844" s="173"/>
      <c r="B844" s="173"/>
      <c r="C844" s="173"/>
      <c r="D844" s="173"/>
      <c r="E844" s="173"/>
      <c r="F844" s="173"/>
      <c r="G844" s="173"/>
      <c r="H844" s="173"/>
      <c r="I844" s="173"/>
      <c r="J844" s="173"/>
      <c r="K844" s="173"/>
      <c r="L844" s="173"/>
      <c r="M844" s="173"/>
      <c r="N844" s="173"/>
      <c r="O844" s="173"/>
      <c r="P844" s="173"/>
      <c r="Q844" s="173"/>
      <c r="R844" s="173"/>
      <c r="S844" s="173"/>
      <c r="T844" s="173"/>
      <c r="U844" s="173"/>
      <c r="V844" s="173"/>
      <c r="W844" s="173"/>
      <c r="X844" s="173"/>
      <c r="Y844" s="173"/>
      <c r="Z844" s="173"/>
    </row>
    <row r="845" spans="1:26" ht="12.75" customHeight="1">
      <c r="A845" s="173"/>
      <c r="B845" s="173"/>
      <c r="C845" s="173"/>
      <c r="D845" s="173"/>
      <c r="E845" s="173"/>
      <c r="F845" s="173"/>
      <c r="G845" s="173"/>
      <c r="H845" s="173"/>
      <c r="I845" s="173"/>
      <c r="J845" s="173"/>
      <c r="K845" s="173"/>
      <c r="L845" s="173"/>
      <c r="M845" s="173"/>
      <c r="N845" s="173"/>
      <c r="O845" s="173"/>
      <c r="P845" s="173"/>
      <c r="Q845" s="173"/>
      <c r="R845" s="173"/>
      <c r="S845" s="173"/>
      <c r="T845" s="173"/>
      <c r="U845" s="173"/>
      <c r="V845" s="173"/>
      <c r="W845" s="173"/>
      <c r="X845" s="173"/>
      <c r="Y845" s="173"/>
      <c r="Z845" s="173"/>
    </row>
    <row r="846" spans="1:26" ht="12.75" customHeight="1">
      <c r="A846" s="173"/>
      <c r="B846" s="173"/>
      <c r="C846" s="173"/>
      <c r="D846" s="173"/>
      <c r="E846" s="173"/>
      <c r="F846" s="173"/>
      <c r="G846" s="173"/>
      <c r="H846" s="173"/>
      <c r="I846" s="173"/>
      <c r="J846" s="173"/>
      <c r="K846" s="173"/>
      <c r="L846" s="173"/>
      <c r="M846" s="173"/>
      <c r="N846" s="173"/>
      <c r="O846" s="173"/>
      <c r="P846" s="173"/>
      <c r="Q846" s="173"/>
      <c r="R846" s="173"/>
      <c r="S846" s="173"/>
      <c r="T846" s="173"/>
      <c r="U846" s="173"/>
      <c r="V846" s="173"/>
      <c r="W846" s="173"/>
      <c r="X846" s="173"/>
      <c r="Y846" s="173"/>
      <c r="Z846" s="173"/>
    </row>
    <row r="847" spans="1:26" ht="12.75" customHeight="1">
      <c r="A847" s="173"/>
      <c r="B847" s="173"/>
      <c r="C847" s="173"/>
      <c r="D847" s="173"/>
      <c r="E847" s="173"/>
      <c r="F847" s="173"/>
      <c r="G847" s="173"/>
      <c r="H847" s="173"/>
      <c r="I847" s="173"/>
      <c r="J847" s="173"/>
      <c r="K847" s="173"/>
      <c r="L847" s="173"/>
      <c r="M847" s="173"/>
      <c r="N847" s="173"/>
      <c r="O847" s="173"/>
      <c r="P847" s="173"/>
      <c r="Q847" s="173"/>
      <c r="R847" s="173"/>
      <c r="S847" s="173"/>
      <c r="T847" s="173"/>
      <c r="U847" s="173"/>
      <c r="V847" s="173"/>
      <c r="W847" s="173"/>
      <c r="X847" s="173"/>
      <c r="Y847" s="173"/>
      <c r="Z847" s="173"/>
    </row>
    <row r="848" spans="1:26" ht="12.75" customHeight="1">
      <c r="A848" s="173"/>
      <c r="B848" s="173"/>
      <c r="C848" s="173"/>
      <c r="D848" s="173"/>
      <c r="E848" s="173"/>
      <c r="F848" s="173"/>
      <c r="G848" s="173"/>
      <c r="H848" s="173"/>
      <c r="I848" s="173"/>
      <c r="J848" s="173"/>
      <c r="K848" s="173"/>
      <c r="L848" s="173"/>
      <c r="M848" s="173"/>
      <c r="N848" s="173"/>
      <c r="O848" s="173"/>
      <c r="P848" s="173"/>
      <c r="Q848" s="173"/>
      <c r="R848" s="173"/>
      <c r="S848" s="173"/>
      <c r="T848" s="173"/>
      <c r="U848" s="173"/>
      <c r="V848" s="173"/>
      <c r="W848" s="173"/>
      <c r="X848" s="173"/>
      <c r="Y848" s="173"/>
      <c r="Z848" s="173"/>
    </row>
    <row r="849" spans="1:26" ht="12.75" customHeight="1">
      <c r="A849" s="173"/>
      <c r="B849" s="173"/>
      <c r="C849" s="173"/>
      <c r="D849" s="173"/>
      <c r="E849" s="173"/>
      <c r="F849" s="173"/>
      <c r="G849" s="173"/>
      <c r="H849" s="173"/>
      <c r="I849" s="173"/>
      <c r="J849" s="173"/>
      <c r="K849" s="173"/>
      <c r="L849" s="173"/>
      <c r="M849" s="173"/>
      <c r="N849" s="173"/>
      <c r="O849" s="173"/>
      <c r="P849" s="173"/>
      <c r="Q849" s="173"/>
      <c r="R849" s="173"/>
      <c r="S849" s="173"/>
      <c r="T849" s="173"/>
      <c r="U849" s="173"/>
      <c r="V849" s="173"/>
      <c r="W849" s="173"/>
      <c r="X849" s="173"/>
      <c r="Y849" s="173"/>
      <c r="Z849" s="173"/>
    </row>
    <row r="850" spans="1:26" ht="12.75" customHeight="1">
      <c r="A850" s="173"/>
      <c r="B850" s="173"/>
      <c r="C850" s="173"/>
      <c r="D850" s="173"/>
      <c r="E850" s="173"/>
      <c r="F850" s="173"/>
      <c r="G850" s="173"/>
      <c r="H850" s="173"/>
      <c r="I850" s="173"/>
      <c r="J850" s="173"/>
      <c r="K850" s="173"/>
      <c r="L850" s="173"/>
      <c r="M850" s="173"/>
      <c r="N850" s="173"/>
      <c r="O850" s="173"/>
      <c r="P850" s="173"/>
      <c r="Q850" s="173"/>
      <c r="R850" s="173"/>
      <c r="S850" s="173"/>
      <c r="T850" s="173"/>
      <c r="U850" s="173"/>
      <c r="V850" s="173"/>
      <c r="W850" s="173"/>
      <c r="X850" s="173"/>
      <c r="Y850" s="173"/>
      <c r="Z850" s="173"/>
    </row>
    <row r="851" spans="1:26" ht="12.75" customHeight="1">
      <c r="A851" s="173"/>
      <c r="B851" s="173"/>
      <c r="C851" s="173"/>
      <c r="D851" s="173"/>
      <c r="E851" s="173"/>
      <c r="F851" s="173"/>
      <c r="G851" s="173"/>
      <c r="H851" s="173"/>
      <c r="I851" s="173"/>
      <c r="J851" s="173"/>
      <c r="K851" s="173"/>
      <c r="L851" s="173"/>
      <c r="M851" s="173"/>
      <c r="N851" s="173"/>
      <c r="O851" s="173"/>
      <c r="P851" s="173"/>
      <c r="Q851" s="173"/>
      <c r="R851" s="173"/>
      <c r="S851" s="173"/>
      <c r="T851" s="173"/>
      <c r="U851" s="173"/>
      <c r="V851" s="173"/>
      <c r="W851" s="173"/>
      <c r="X851" s="173"/>
      <c r="Y851" s="173"/>
      <c r="Z851" s="173"/>
    </row>
    <row r="852" spans="1:26" ht="12.75" customHeight="1">
      <c r="A852" s="173"/>
      <c r="B852" s="173"/>
      <c r="C852" s="173"/>
      <c r="D852" s="173"/>
      <c r="E852" s="173"/>
      <c r="F852" s="173"/>
      <c r="G852" s="173"/>
      <c r="H852" s="173"/>
      <c r="I852" s="173"/>
      <c r="J852" s="173"/>
      <c r="K852" s="173"/>
      <c r="L852" s="173"/>
      <c r="M852" s="173"/>
      <c r="N852" s="173"/>
      <c r="O852" s="173"/>
      <c r="P852" s="173"/>
      <c r="Q852" s="173"/>
      <c r="R852" s="173"/>
      <c r="S852" s="173"/>
      <c r="T852" s="173"/>
      <c r="U852" s="173"/>
      <c r="V852" s="173"/>
      <c r="W852" s="173"/>
      <c r="X852" s="173"/>
      <c r="Y852" s="173"/>
      <c r="Z852" s="173"/>
    </row>
    <row r="853" spans="1:26" ht="12.75" customHeight="1">
      <c r="A853" s="173"/>
      <c r="B853" s="173"/>
      <c r="C853" s="173"/>
      <c r="D853" s="173"/>
      <c r="E853" s="173"/>
      <c r="F853" s="173"/>
      <c r="G853" s="173"/>
      <c r="H853" s="173"/>
      <c r="I853" s="173"/>
      <c r="J853" s="173"/>
      <c r="K853" s="173"/>
      <c r="L853" s="173"/>
      <c r="M853" s="173"/>
      <c r="N853" s="173"/>
      <c r="O853" s="173"/>
      <c r="P853" s="173"/>
      <c r="Q853" s="173"/>
      <c r="R853" s="173"/>
      <c r="S853" s="173"/>
      <c r="T853" s="173"/>
      <c r="U853" s="173"/>
      <c r="V853" s="173"/>
      <c r="W853" s="173"/>
      <c r="X853" s="173"/>
      <c r="Y853" s="173"/>
      <c r="Z853" s="173"/>
    </row>
    <row r="854" spans="1:26" ht="12.75" customHeight="1">
      <c r="A854" s="173"/>
      <c r="B854" s="173"/>
      <c r="C854" s="173"/>
      <c r="D854" s="173"/>
      <c r="E854" s="173"/>
      <c r="F854" s="173"/>
      <c r="G854" s="173"/>
      <c r="H854" s="173"/>
      <c r="I854" s="173"/>
      <c r="J854" s="173"/>
      <c r="K854" s="173"/>
      <c r="L854" s="173"/>
      <c r="M854" s="173"/>
      <c r="N854" s="173"/>
      <c r="O854" s="173"/>
      <c r="P854" s="173"/>
      <c r="Q854" s="173"/>
      <c r="R854" s="173"/>
      <c r="S854" s="173"/>
      <c r="T854" s="173"/>
      <c r="U854" s="173"/>
      <c r="V854" s="173"/>
      <c r="W854" s="173"/>
      <c r="X854" s="173"/>
      <c r="Y854" s="173"/>
      <c r="Z854" s="173"/>
    </row>
    <row r="855" spans="1:26" ht="12.75" customHeight="1">
      <c r="A855" s="173"/>
      <c r="B855" s="173"/>
      <c r="C855" s="173"/>
      <c r="D855" s="173"/>
      <c r="E855" s="173"/>
      <c r="F855" s="173"/>
      <c r="G855" s="173"/>
      <c r="H855" s="173"/>
      <c r="I855" s="173"/>
      <c r="J855" s="173"/>
      <c r="K855" s="173"/>
      <c r="L855" s="173"/>
      <c r="M855" s="173"/>
      <c r="N855" s="173"/>
      <c r="O855" s="173"/>
      <c r="P855" s="173"/>
      <c r="Q855" s="173"/>
      <c r="R855" s="173"/>
      <c r="S855" s="173"/>
      <c r="T855" s="173"/>
      <c r="U855" s="173"/>
      <c r="V855" s="173"/>
      <c r="W855" s="173"/>
      <c r="X855" s="173"/>
      <c r="Y855" s="173"/>
      <c r="Z855" s="173"/>
    </row>
    <row r="856" spans="1:26" ht="12.75" customHeight="1">
      <c r="A856" s="173"/>
      <c r="B856" s="173"/>
      <c r="C856" s="173"/>
      <c r="D856" s="173"/>
      <c r="E856" s="173"/>
      <c r="F856" s="173"/>
      <c r="G856" s="173"/>
      <c r="H856" s="173"/>
      <c r="I856" s="173"/>
      <c r="J856" s="173"/>
      <c r="K856" s="173"/>
      <c r="L856" s="173"/>
      <c r="M856" s="173"/>
      <c r="N856" s="173"/>
      <c r="O856" s="173"/>
      <c r="P856" s="173"/>
      <c r="Q856" s="173"/>
      <c r="R856" s="173"/>
      <c r="S856" s="173"/>
      <c r="T856" s="173"/>
      <c r="U856" s="173"/>
      <c r="V856" s="173"/>
      <c r="W856" s="173"/>
      <c r="X856" s="173"/>
      <c r="Y856" s="173"/>
      <c r="Z856" s="173"/>
    </row>
    <row r="857" spans="1:26" ht="12.75" customHeight="1">
      <c r="A857" s="173"/>
      <c r="B857" s="173"/>
      <c r="C857" s="173"/>
      <c r="D857" s="173"/>
      <c r="E857" s="173"/>
      <c r="F857" s="173"/>
      <c r="G857" s="173"/>
      <c r="H857" s="173"/>
      <c r="I857" s="173"/>
      <c r="J857" s="173"/>
      <c r="K857" s="173"/>
      <c r="L857" s="173"/>
      <c r="M857" s="173"/>
      <c r="N857" s="173"/>
      <c r="O857" s="173"/>
      <c r="P857" s="173"/>
      <c r="Q857" s="173"/>
      <c r="R857" s="173"/>
      <c r="S857" s="173"/>
      <c r="T857" s="173"/>
      <c r="U857" s="173"/>
      <c r="V857" s="173"/>
      <c r="W857" s="173"/>
      <c r="X857" s="173"/>
      <c r="Y857" s="173"/>
      <c r="Z857" s="173"/>
    </row>
    <row r="858" spans="1:26" ht="12.75" customHeight="1">
      <c r="A858" s="173"/>
      <c r="B858" s="173"/>
      <c r="C858" s="173"/>
      <c r="D858" s="173"/>
      <c r="E858" s="173"/>
      <c r="F858" s="173"/>
      <c r="G858" s="173"/>
      <c r="H858" s="173"/>
      <c r="I858" s="173"/>
      <c r="J858" s="173"/>
      <c r="K858" s="173"/>
      <c r="L858" s="173"/>
      <c r="M858" s="173"/>
      <c r="N858" s="173"/>
      <c r="O858" s="173"/>
      <c r="P858" s="173"/>
      <c r="Q858" s="173"/>
      <c r="R858" s="173"/>
      <c r="S858" s="173"/>
      <c r="T858" s="173"/>
      <c r="U858" s="173"/>
      <c r="V858" s="173"/>
      <c r="W858" s="173"/>
      <c r="X858" s="173"/>
      <c r="Y858" s="173"/>
      <c r="Z858" s="173"/>
    </row>
    <row r="859" spans="1:26" ht="12.75" customHeight="1">
      <c r="A859" s="173"/>
      <c r="B859" s="173"/>
      <c r="C859" s="173"/>
      <c r="D859" s="173"/>
      <c r="E859" s="173"/>
      <c r="F859" s="173"/>
      <c r="G859" s="173"/>
      <c r="H859" s="173"/>
      <c r="I859" s="173"/>
      <c r="J859" s="173"/>
      <c r="K859" s="173"/>
      <c r="L859" s="173"/>
      <c r="M859" s="173"/>
      <c r="N859" s="173"/>
      <c r="O859" s="173"/>
      <c r="P859" s="173"/>
      <c r="Q859" s="173"/>
      <c r="R859" s="173"/>
      <c r="S859" s="173"/>
      <c r="T859" s="173"/>
      <c r="U859" s="173"/>
      <c r="V859" s="173"/>
      <c r="W859" s="173"/>
      <c r="X859" s="173"/>
      <c r="Y859" s="173"/>
      <c r="Z859" s="173"/>
    </row>
    <row r="860" spans="1:26" ht="12.75" customHeight="1">
      <c r="A860" s="173"/>
      <c r="B860" s="173"/>
      <c r="C860" s="173"/>
      <c r="D860" s="173"/>
      <c r="E860" s="173"/>
      <c r="F860" s="173"/>
      <c r="G860" s="173"/>
      <c r="H860" s="173"/>
      <c r="I860" s="173"/>
      <c r="J860" s="173"/>
      <c r="K860" s="173"/>
      <c r="L860" s="173"/>
      <c r="M860" s="173"/>
      <c r="N860" s="173"/>
      <c r="O860" s="173"/>
      <c r="P860" s="173"/>
      <c r="Q860" s="173"/>
      <c r="R860" s="173"/>
      <c r="S860" s="173"/>
      <c r="T860" s="173"/>
      <c r="U860" s="173"/>
      <c r="V860" s="173"/>
      <c r="W860" s="173"/>
      <c r="X860" s="173"/>
      <c r="Y860" s="173"/>
      <c r="Z860" s="173"/>
    </row>
    <row r="861" spans="1:26" ht="12.75" customHeight="1">
      <c r="A861" s="173"/>
      <c r="B861" s="173"/>
      <c r="C861" s="173"/>
      <c r="D861" s="173"/>
      <c r="E861" s="173"/>
      <c r="F861" s="173"/>
      <c r="G861" s="173"/>
      <c r="H861" s="173"/>
      <c r="I861" s="173"/>
      <c r="J861" s="173"/>
      <c r="K861" s="173"/>
      <c r="L861" s="173"/>
      <c r="M861" s="173"/>
      <c r="N861" s="173"/>
      <c r="O861" s="173"/>
      <c r="P861" s="173"/>
      <c r="Q861" s="173"/>
      <c r="R861" s="173"/>
      <c r="S861" s="173"/>
      <c r="T861" s="173"/>
      <c r="U861" s="173"/>
      <c r="V861" s="173"/>
      <c r="W861" s="173"/>
      <c r="X861" s="173"/>
      <c r="Y861" s="173"/>
      <c r="Z861" s="173"/>
    </row>
    <row r="862" spans="1:26" ht="12.75" customHeight="1">
      <c r="A862" s="173"/>
      <c r="B862" s="173"/>
      <c r="C862" s="173"/>
      <c r="D862" s="173"/>
      <c r="E862" s="173"/>
      <c r="F862" s="173"/>
      <c r="G862" s="173"/>
      <c r="H862" s="173"/>
      <c r="I862" s="173"/>
      <c r="J862" s="173"/>
      <c r="K862" s="173"/>
      <c r="L862" s="173"/>
      <c r="M862" s="173"/>
      <c r="N862" s="173"/>
      <c r="O862" s="173"/>
      <c r="P862" s="173"/>
      <c r="Q862" s="173"/>
      <c r="R862" s="173"/>
      <c r="S862" s="173"/>
      <c r="T862" s="173"/>
      <c r="U862" s="173"/>
      <c r="V862" s="173"/>
      <c r="W862" s="173"/>
      <c r="X862" s="173"/>
      <c r="Y862" s="173"/>
      <c r="Z862" s="173"/>
    </row>
    <row r="863" spans="1:26" ht="12.75" customHeight="1">
      <c r="A863" s="173"/>
      <c r="B863" s="173"/>
      <c r="C863" s="173"/>
      <c r="D863" s="173"/>
      <c r="E863" s="173"/>
      <c r="F863" s="173"/>
      <c r="G863" s="173"/>
      <c r="H863" s="173"/>
      <c r="I863" s="173"/>
      <c r="J863" s="173"/>
      <c r="K863" s="173"/>
      <c r="L863" s="173"/>
      <c r="M863" s="173"/>
      <c r="N863" s="173"/>
      <c r="O863" s="173"/>
      <c r="P863" s="173"/>
      <c r="Q863" s="173"/>
      <c r="R863" s="173"/>
      <c r="S863" s="173"/>
      <c r="T863" s="173"/>
      <c r="U863" s="173"/>
      <c r="V863" s="173"/>
      <c r="W863" s="173"/>
      <c r="X863" s="173"/>
      <c r="Y863" s="173"/>
      <c r="Z863" s="173"/>
    </row>
    <row r="864" spans="1:26" ht="12.75" customHeight="1">
      <c r="A864" s="173"/>
      <c r="B864" s="173"/>
      <c r="C864" s="173"/>
      <c r="D864" s="173"/>
      <c r="E864" s="173"/>
      <c r="F864" s="173"/>
      <c r="G864" s="173"/>
      <c r="H864" s="173"/>
      <c r="I864" s="173"/>
      <c r="J864" s="173"/>
      <c r="K864" s="173"/>
      <c r="L864" s="173"/>
      <c r="M864" s="173"/>
      <c r="N864" s="173"/>
      <c r="O864" s="173"/>
      <c r="P864" s="173"/>
      <c r="Q864" s="173"/>
      <c r="R864" s="173"/>
      <c r="S864" s="173"/>
      <c r="T864" s="173"/>
      <c r="U864" s="173"/>
      <c r="V864" s="173"/>
      <c r="W864" s="173"/>
      <c r="X864" s="173"/>
      <c r="Y864" s="173"/>
      <c r="Z864" s="173"/>
    </row>
    <row r="865" spans="1:26" ht="12.75" customHeight="1">
      <c r="A865" s="173"/>
      <c r="B865" s="173"/>
      <c r="C865" s="173"/>
      <c r="D865" s="173"/>
      <c r="E865" s="173"/>
      <c r="F865" s="173"/>
      <c r="G865" s="173"/>
      <c r="H865" s="173"/>
      <c r="I865" s="173"/>
      <c r="J865" s="173"/>
      <c r="K865" s="173"/>
      <c r="L865" s="173"/>
      <c r="M865" s="173"/>
      <c r="N865" s="173"/>
      <c r="O865" s="173"/>
      <c r="P865" s="173"/>
      <c r="Q865" s="173"/>
      <c r="R865" s="173"/>
      <c r="S865" s="173"/>
      <c r="T865" s="173"/>
      <c r="U865" s="173"/>
      <c r="V865" s="173"/>
      <c r="W865" s="173"/>
      <c r="X865" s="173"/>
      <c r="Y865" s="173"/>
      <c r="Z865" s="173"/>
    </row>
    <row r="866" spans="1:26" ht="12.75" customHeight="1">
      <c r="A866" s="173"/>
      <c r="B866" s="173"/>
      <c r="C866" s="173"/>
      <c r="D866" s="173"/>
      <c r="E866" s="173"/>
      <c r="F866" s="173"/>
      <c r="G866" s="173"/>
      <c r="H866" s="173"/>
      <c r="I866" s="173"/>
      <c r="J866" s="173"/>
      <c r="K866" s="173"/>
      <c r="L866" s="173"/>
      <c r="M866" s="173"/>
      <c r="N866" s="173"/>
      <c r="O866" s="173"/>
      <c r="P866" s="173"/>
      <c r="Q866" s="173"/>
      <c r="R866" s="173"/>
      <c r="S866" s="173"/>
      <c r="T866" s="173"/>
      <c r="U866" s="173"/>
      <c r="V866" s="173"/>
      <c r="W866" s="173"/>
      <c r="X866" s="173"/>
      <c r="Y866" s="173"/>
      <c r="Z866" s="173"/>
    </row>
    <row r="867" spans="1:26" ht="12.75" customHeight="1">
      <c r="A867" s="173"/>
      <c r="B867" s="173"/>
      <c r="C867" s="173"/>
      <c r="D867" s="173"/>
      <c r="E867" s="173"/>
      <c r="F867" s="173"/>
      <c r="G867" s="173"/>
      <c r="H867" s="173"/>
      <c r="I867" s="173"/>
      <c r="J867" s="173"/>
      <c r="K867" s="173"/>
      <c r="L867" s="173"/>
      <c r="M867" s="173"/>
      <c r="N867" s="173"/>
      <c r="O867" s="173"/>
      <c r="P867" s="173"/>
      <c r="Q867" s="173"/>
      <c r="R867" s="173"/>
      <c r="S867" s="173"/>
      <c r="T867" s="173"/>
      <c r="U867" s="173"/>
      <c r="V867" s="173"/>
      <c r="W867" s="173"/>
      <c r="X867" s="173"/>
      <c r="Y867" s="173"/>
      <c r="Z867" s="173"/>
    </row>
    <row r="868" spans="1:26" ht="12.75" customHeight="1">
      <c r="A868" s="173"/>
      <c r="B868" s="173"/>
      <c r="C868" s="173"/>
      <c r="D868" s="173"/>
      <c r="E868" s="173"/>
      <c r="F868" s="173"/>
      <c r="G868" s="173"/>
      <c r="H868" s="173"/>
      <c r="I868" s="173"/>
      <c r="J868" s="173"/>
      <c r="K868" s="173"/>
      <c r="L868" s="173"/>
      <c r="M868" s="173"/>
      <c r="N868" s="173"/>
      <c r="O868" s="173"/>
      <c r="P868" s="173"/>
      <c r="Q868" s="173"/>
      <c r="R868" s="173"/>
      <c r="S868" s="173"/>
      <c r="T868" s="173"/>
      <c r="U868" s="173"/>
      <c r="V868" s="173"/>
      <c r="W868" s="173"/>
      <c r="X868" s="173"/>
      <c r="Y868" s="173"/>
      <c r="Z868" s="173"/>
    </row>
    <row r="869" spans="1:26" ht="12.75" customHeight="1">
      <c r="A869" s="173"/>
      <c r="B869" s="173"/>
      <c r="C869" s="173"/>
      <c r="D869" s="173"/>
      <c r="E869" s="173"/>
      <c r="F869" s="173"/>
      <c r="G869" s="173"/>
      <c r="H869" s="173"/>
      <c r="I869" s="173"/>
      <c r="J869" s="173"/>
      <c r="K869" s="173"/>
      <c r="L869" s="173"/>
      <c r="M869" s="173"/>
      <c r="N869" s="173"/>
      <c r="O869" s="173"/>
      <c r="P869" s="173"/>
      <c r="Q869" s="173"/>
      <c r="R869" s="173"/>
      <c r="S869" s="173"/>
      <c r="T869" s="173"/>
      <c r="U869" s="173"/>
      <c r="V869" s="173"/>
      <c r="W869" s="173"/>
      <c r="X869" s="173"/>
      <c r="Y869" s="173"/>
      <c r="Z869" s="173"/>
    </row>
    <row r="870" spans="1:26" ht="12.75" customHeight="1">
      <c r="A870" s="173"/>
      <c r="B870" s="173"/>
      <c r="C870" s="173"/>
      <c r="D870" s="173"/>
      <c r="E870" s="173"/>
      <c r="F870" s="173"/>
      <c r="G870" s="173"/>
      <c r="H870" s="173"/>
      <c r="I870" s="173"/>
      <c r="J870" s="173"/>
      <c r="K870" s="173"/>
      <c r="L870" s="173"/>
      <c r="M870" s="173"/>
      <c r="N870" s="173"/>
      <c r="O870" s="173"/>
      <c r="P870" s="173"/>
      <c r="Q870" s="173"/>
      <c r="R870" s="173"/>
      <c r="S870" s="173"/>
      <c r="T870" s="173"/>
      <c r="U870" s="173"/>
      <c r="V870" s="173"/>
      <c r="W870" s="173"/>
      <c r="X870" s="173"/>
      <c r="Y870" s="173"/>
      <c r="Z870" s="173"/>
    </row>
    <row r="871" spans="1:26" ht="12.75" customHeight="1">
      <c r="A871" s="173"/>
      <c r="B871" s="173"/>
      <c r="C871" s="173"/>
      <c r="D871" s="173"/>
      <c r="E871" s="173"/>
      <c r="F871" s="173"/>
      <c r="G871" s="173"/>
      <c r="H871" s="173"/>
      <c r="I871" s="173"/>
      <c r="J871" s="173"/>
      <c r="K871" s="173"/>
      <c r="L871" s="173"/>
      <c r="M871" s="173"/>
      <c r="N871" s="173"/>
      <c r="O871" s="173"/>
      <c r="P871" s="173"/>
      <c r="Q871" s="173"/>
      <c r="R871" s="173"/>
      <c r="S871" s="173"/>
      <c r="T871" s="173"/>
      <c r="U871" s="173"/>
      <c r="V871" s="173"/>
      <c r="W871" s="173"/>
      <c r="X871" s="173"/>
      <c r="Y871" s="173"/>
      <c r="Z871" s="173"/>
    </row>
    <row r="872" spans="1:26" ht="12.75" customHeight="1">
      <c r="A872" s="173"/>
      <c r="B872" s="173"/>
      <c r="C872" s="173"/>
      <c r="D872" s="173"/>
      <c r="E872" s="173"/>
      <c r="F872" s="173"/>
      <c r="G872" s="173"/>
      <c r="H872" s="173"/>
      <c r="I872" s="173"/>
      <c r="J872" s="173"/>
      <c r="K872" s="173"/>
      <c r="L872" s="173"/>
      <c r="M872" s="173"/>
      <c r="N872" s="173"/>
      <c r="O872" s="173"/>
      <c r="P872" s="173"/>
      <c r="Q872" s="173"/>
      <c r="R872" s="173"/>
      <c r="S872" s="173"/>
      <c r="T872" s="173"/>
      <c r="U872" s="173"/>
      <c r="V872" s="173"/>
      <c r="W872" s="173"/>
      <c r="X872" s="173"/>
      <c r="Y872" s="173"/>
      <c r="Z872" s="173"/>
    </row>
    <row r="873" spans="1:26" ht="12.75" customHeight="1">
      <c r="A873" s="173"/>
      <c r="B873" s="173"/>
      <c r="C873" s="173"/>
      <c r="D873" s="173"/>
      <c r="E873" s="173"/>
      <c r="F873" s="173"/>
      <c r="G873" s="173"/>
      <c r="H873" s="173"/>
      <c r="I873" s="173"/>
      <c r="J873" s="173"/>
      <c r="K873" s="173"/>
      <c r="L873" s="173"/>
      <c r="M873" s="173"/>
      <c r="N873" s="173"/>
      <c r="O873" s="173"/>
      <c r="P873" s="173"/>
      <c r="Q873" s="173"/>
      <c r="R873" s="173"/>
      <c r="S873" s="173"/>
      <c r="T873" s="173"/>
      <c r="U873" s="173"/>
      <c r="V873" s="173"/>
      <c r="W873" s="173"/>
      <c r="X873" s="173"/>
      <c r="Y873" s="173"/>
      <c r="Z873" s="173"/>
    </row>
    <row r="874" spans="1:26" ht="12.75" customHeight="1">
      <c r="A874" s="173"/>
      <c r="B874" s="173"/>
      <c r="C874" s="173"/>
      <c r="D874" s="173"/>
      <c r="E874" s="173"/>
      <c r="F874" s="173"/>
      <c r="G874" s="173"/>
      <c r="H874" s="173"/>
      <c r="I874" s="173"/>
      <c r="J874" s="173"/>
      <c r="K874" s="173"/>
      <c r="L874" s="173"/>
      <c r="M874" s="173"/>
      <c r="N874" s="173"/>
      <c r="O874" s="173"/>
      <c r="P874" s="173"/>
      <c r="Q874" s="173"/>
      <c r="R874" s="173"/>
      <c r="S874" s="173"/>
      <c r="T874" s="173"/>
      <c r="U874" s="173"/>
      <c r="V874" s="173"/>
      <c r="W874" s="173"/>
      <c r="X874" s="173"/>
      <c r="Y874" s="173"/>
      <c r="Z874" s="173"/>
    </row>
    <row r="875" spans="1:26" ht="12.75" customHeight="1">
      <c r="A875" s="173"/>
      <c r="B875" s="173"/>
      <c r="C875" s="173"/>
      <c r="D875" s="173"/>
      <c r="E875" s="173"/>
      <c r="F875" s="173"/>
      <c r="G875" s="173"/>
      <c r="H875" s="173"/>
      <c r="I875" s="173"/>
      <c r="J875" s="173"/>
      <c r="K875" s="173"/>
      <c r="L875" s="173"/>
      <c r="M875" s="173"/>
      <c r="N875" s="173"/>
      <c r="O875" s="173"/>
      <c r="P875" s="173"/>
      <c r="Q875" s="173"/>
      <c r="R875" s="173"/>
      <c r="S875" s="173"/>
      <c r="T875" s="173"/>
      <c r="U875" s="173"/>
      <c r="V875" s="173"/>
      <c r="W875" s="173"/>
      <c r="X875" s="173"/>
      <c r="Y875" s="173"/>
      <c r="Z875" s="173"/>
    </row>
    <row r="876" spans="1:26" ht="12.75" customHeight="1">
      <c r="A876" s="173"/>
      <c r="B876" s="173"/>
      <c r="C876" s="173"/>
      <c r="D876" s="173"/>
      <c r="E876" s="173"/>
      <c r="F876" s="173"/>
      <c r="G876" s="173"/>
      <c r="H876" s="173"/>
      <c r="I876" s="173"/>
      <c r="J876" s="173"/>
      <c r="K876" s="173"/>
      <c r="L876" s="173"/>
      <c r="M876" s="173"/>
      <c r="N876" s="173"/>
      <c r="O876" s="173"/>
      <c r="P876" s="173"/>
      <c r="Q876" s="173"/>
      <c r="R876" s="173"/>
      <c r="S876" s="173"/>
      <c r="T876" s="173"/>
      <c r="U876" s="173"/>
      <c r="V876" s="173"/>
      <c r="W876" s="173"/>
      <c r="X876" s="173"/>
      <c r="Y876" s="173"/>
      <c r="Z876" s="173"/>
    </row>
    <row r="877" spans="1:26" ht="12.75" customHeight="1">
      <c r="A877" s="173"/>
      <c r="B877" s="173"/>
      <c r="C877" s="173"/>
      <c r="D877" s="173"/>
      <c r="E877" s="173"/>
      <c r="F877" s="173"/>
      <c r="G877" s="173"/>
      <c r="H877" s="173"/>
      <c r="I877" s="173"/>
      <c r="J877" s="173"/>
      <c r="K877" s="173"/>
      <c r="L877" s="173"/>
      <c r="M877" s="173"/>
      <c r="N877" s="173"/>
      <c r="O877" s="173"/>
      <c r="P877" s="173"/>
      <c r="Q877" s="173"/>
      <c r="R877" s="173"/>
      <c r="S877" s="173"/>
      <c r="T877" s="173"/>
      <c r="U877" s="173"/>
      <c r="V877" s="173"/>
      <c r="W877" s="173"/>
      <c r="X877" s="173"/>
      <c r="Y877" s="173"/>
      <c r="Z877" s="173"/>
    </row>
    <row r="878" spans="1:26" ht="12.75" customHeight="1">
      <c r="A878" s="173"/>
      <c r="B878" s="173"/>
      <c r="C878" s="173"/>
      <c r="D878" s="173"/>
      <c r="E878" s="173"/>
      <c r="F878" s="173"/>
      <c r="G878" s="173"/>
      <c r="H878" s="173"/>
      <c r="I878" s="173"/>
      <c r="J878" s="173"/>
      <c r="K878" s="173"/>
      <c r="L878" s="173"/>
      <c r="M878" s="173"/>
      <c r="N878" s="173"/>
      <c r="O878" s="173"/>
      <c r="P878" s="173"/>
      <c r="Q878" s="173"/>
      <c r="R878" s="173"/>
      <c r="S878" s="173"/>
      <c r="T878" s="173"/>
      <c r="U878" s="173"/>
      <c r="V878" s="173"/>
      <c r="W878" s="173"/>
      <c r="X878" s="173"/>
      <c r="Y878" s="173"/>
      <c r="Z878" s="173"/>
    </row>
    <row r="879" spans="1:26" ht="12.75" customHeight="1">
      <c r="A879" s="173"/>
      <c r="B879" s="173"/>
      <c r="C879" s="173"/>
      <c r="D879" s="173"/>
      <c r="E879" s="173"/>
      <c r="F879" s="173"/>
      <c r="G879" s="173"/>
      <c r="H879" s="173"/>
      <c r="I879" s="173"/>
      <c r="J879" s="173"/>
      <c r="K879" s="173"/>
      <c r="L879" s="173"/>
      <c r="M879" s="173"/>
      <c r="N879" s="173"/>
      <c r="O879" s="173"/>
      <c r="P879" s="173"/>
      <c r="Q879" s="173"/>
      <c r="R879" s="173"/>
      <c r="S879" s="173"/>
      <c r="T879" s="173"/>
      <c r="U879" s="173"/>
      <c r="V879" s="173"/>
      <c r="W879" s="173"/>
      <c r="X879" s="173"/>
      <c r="Y879" s="173"/>
      <c r="Z879" s="173"/>
    </row>
    <row r="880" spans="1:26" ht="12.75" customHeight="1">
      <c r="A880" s="173"/>
      <c r="B880" s="173"/>
      <c r="C880" s="173"/>
      <c r="D880" s="173"/>
      <c r="E880" s="173"/>
      <c r="F880" s="173"/>
      <c r="G880" s="173"/>
      <c r="H880" s="173"/>
      <c r="I880" s="173"/>
      <c r="J880" s="173"/>
      <c r="K880" s="173"/>
      <c r="L880" s="173"/>
      <c r="M880" s="173"/>
      <c r="N880" s="173"/>
      <c r="O880" s="173"/>
      <c r="P880" s="173"/>
      <c r="Q880" s="173"/>
      <c r="R880" s="173"/>
      <c r="S880" s="173"/>
      <c r="T880" s="173"/>
      <c r="U880" s="173"/>
      <c r="V880" s="173"/>
      <c r="W880" s="173"/>
      <c r="X880" s="173"/>
      <c r="Y880" s="173"/>
      <c r="Z880" s="173"/>
    </row>
    <row r="881" spans="1:26" ht="12.75" customHeight="1">
      <c r="A881" s="173"/>
      <c r="B881" s="173"/>
      <c r="C881" s="173"/>
      <c r="D881" s="173"/>
      <c r="E881" s="173"/>
      <c r="F881" s="173"/>
      <c r="G881" s="173"/>
      <c r="H881" s="173"/>
      <c r="I881" s="173"/>
      <c r="J881" s="173"/>
      <c r="K881" s="173"/>
      <c r="L881" s="173"/>
      <c r="M881" s="173"/>
      <c r="N881" s="173"/>
      <c r="O881" s="173"/>
      <c r="P881" s="173"/>
      <c r="Q881" s="173"/>
      <c r="R881" s="173"/>
      <c r="S881" s="173"/>
      <c r="T881" s="173"/>
      <c r="U881" s="173"/>
      <c r="V881" s="173"/>
      <c r="W881" s="173"/>
      <c r="X881" s="173"/>
      <c r="Y881" s="173"/>
      <c r="Z881" s="173"/>
    </row>
    <row r="882" spans="1:26" ht="12.75" customHeight="1">
      <c r="A882" s="173"/>
      <c r="B882" s="173"/>
      <c r="C882" s="173"/>
      <c r="D882" s="173"/>
      <c r="E882" s="173"/>
      <c r="F882" s="173"/>
      <c r="G882" s="173"/>
      <c r="H882" s="173"/>
      <c r="I882" s="173"/>
      <c r="J882" s="173"/>
      <c r="K882" s="173"/>
      <c r="L882" s="173"/>
      <c r="M882" s="173"/>
      <c r="N882" s="173"/>
      <c r="O882" s="173"/>
      <c r="P882" s="173"/>
      <c r="Q882" s="173"/>
      <c r="R882" s="173"/>
      <c r="S882" s="173"/>
      <c r="T882" s="173"/>
      <c r="U882" s="173"/>
      <c r="V882" s="173"/>
      <c r="W882" s="173"/>
      <c r="X882" s="173"/>
      <c r="Y882" s="173"/>
      <c r="Z882" s="173"/>
    </row>
    <row r="883" spans="1:26" ht="12.75" customHeight="1">
      <c r="A883" s="173"/>
      <c r="B883" s="173"/>
      <c r="C883" s="173"/>
      <c r="D883" s="173"/>
      <c r="E883" s="173"/>
      <c r="F883" s="173"/>
      <c r="G883" s="173"/>
      <c r="H883" s="173"/>
      <c r="I883" s="173"/>
      <c r="J883" s="173"/>
      <c r="K883" s="173"/>
      <c r="L883" s="173"/>
      <c r="M883" s="173"/>
      <c r="N883" s="173"/>
      <c r="O883" s="173"/>
      <c r="P883" s="173"/>
      <c r="Q883" s="173"/>
      <c r="R883" s="173"/>
      <c r="S883" s="173"/>
      <c r="T883" s="173"/>
      <c r="U883" s="173"/>
      <c r="V883" s="173"/>
      <c r="W883" s="173"/>
      <c r="X883" s="173"/>
      <c r="Y883" s="173"/>
      <c r="Z883" s="173"/>
    </row>
    <row r="884" spans="1:26" ht="12.75" customHeight="1">
      <c r="A884" s="173"/>
      <c r="B884" s="173"/>
      <c r="C884" s="173"/>
      <c r="D884" s="173"/>
      <c r="E884" s="173"/>
      <c r="F884" s="173"/>
      <c r="G884" s="173"/>
      <c r="H884" s="173"/>
      <c r="I884" s="173"/>
      <c r="J884" s="173"/>
      <c r="K884" s="173"/>
      <c r="L884" s="173"/>
      <c r="M884" s="173"/>
      <c r="N884" s="173"/>
      <c r="O884" s="173"/>
      <c r="P884" s="173"/>
      <c r="Q884" s="173"/>
      <c r="R884" s="173"/>
      <c r="S884" s="173"/>
      <c r="T884" s="173"/>
      <c r="U884" s="173"/>
      <c r="V884" s="173"/>
      <c r="W884" s="173"/>
      <c r="X884" s="173"/>
      <c r="Y884" s="173"/>
      <c r="Z884" s="173"/>
    </row>
    <row r="885" spans="1:26" ht="12.75" customHeight="1">
      <c r="A885" s="173"/>
      <c r="B885" s="173"/>
      <c r="C885" s="173"/>
      <c r="D885" s="173"/>
      <c r="E885" s="173"/>
      <c r="F885" s="173"/>
      <c r="G885" s="173"/>
      <c r="H885" s="173"/>
      <c r="I885" s="173"/>
      <c r="J885" s="173"/>
      <c r="K885" s="173"/>
      <c r="L885" s="173"/>
      <c r="M885" s="173"/>
      <c r="N885" s="173"/>
      <c r="O885" s="173"/>
      <c r="P885" s="173"/>
      <c r="Q885" s="173"/>
      <c r="R885" s="173"/>
      <c r="S885" s="173"/>
      <c r="T885" s="173"/>
      <c r="U885" s="173"/>
      <c r="V885" s="173"/>
      <c r="W885" s="173"/>
      <c r="X885" s="173"/>
      <c r="Y885" s="173"/>
      <c r="Z885" s="173"/>
    </row>
    <row r="886" spans="1:26" ht="12.75" customHeight="1">
      <c r="A886" s="173"/>
      <c r="B886" s="173"/>
      <c r="C886" s="173"/>
      <c r="D886" s="173"/>
      <c r="E886" s="173"/>
      <c r="F886" s="173"/>
      <c r="G886" s="173"/>
      <c r="H886" s="173"/>
      <c r="I886" s="173"/>
      <c r="J886" s="173"/>
      <c r="K886" s="173"/>
      <c r="L886" s="173"/>
      <c r="M886" s="173"/>
      <c r="N886" s="173"/>
      <c r="O886" s="173"/>
      <c r="P886" s="173"/>
      <c r="Q886" s="173"/>
      <c r="R886" s="173"/>
      <c r="S886" s="173"/>
      <c r="T886" s="173"/>
      <c r="U886" s="173"/>
      <c r="V886" s="173"/>
      <c r="W886" s="173"/>
      <c r="X886" s="173"/>
      <c r="Y886" s="173"/>
      <c r="Z886" s="173"/>
    </row>
    <row r="887" spans="1:26" ht="12.75" customHeight="1">
      <c r="A887" s="173"/>
      <c r="B887" s="173"/>
      <c r="C887" s="173"/>
      <c r="D887" s="173"/>
      <c r="E887" s="173"/>
      <c r="F887" s="173"/>
      <c r="G887" s="173"/>
      <c r="H887" s="173"/>
      <c r="I887" s="173"/>
      <c r="J887" s="173"/>
      <c r="K887" s="173"/>
      <c r="L887" s="173"/>
      <c r="M887" s="173"/>
      <c r="N887" s="173"/>
      <c r="O887" s="173"/>
      <c r="P887" s="173"/>
      <c r="Q887" s="173"/>
      <c r="R887" s="173"/>
      <c r="S887" s="173"/>
      <c r="T887" s="173"/>
      <c r="U887" s="173"/>
      <c r="V887" s="173"/>
      <c r="W887" s="173"/>
      <c r="X887" s="173"/>
      <c r="Y887" s="173"/>
      <c r="Z887" s="173"/>
    </row>
    <row r="888" spans="1:26" ht="12.75" customHeight="1">
      <c r="A888" s="173"/>
      <c r="B888" s="173"/>
      <c r="C888" s="173"/>
      <c r="D888" s="173"/>
      <c r="E888" s="173"/>
      <c r="F888" s="173"/>
      <c r="G888" s="173"/>
      <c r="H888" s="173"/>
      <c r="I888" s="173"/>
      <c r="J888" s="173"/>
      <c r="K888" s="173"/>
      <c r="L888" s="173"/>
      <c r="M888" s="173"/>
      <c r="N888" s="173"/>
      <c r="O888" s="173"/>
      <c r="P888" s="173"/>
      <c r="Q888" s="173"/>
      <c r="R888" s="173"/>
      <c r="S888" s="173"/>
      <c r="T888" s="173"/>
      <c r="U888" s="173"/>
      <c r="V888" s="173"/>
      <c r="W888" s="173"/>
      <c r="X888" s="173"/>
      <c r="Y888" s="173"/>
      <c r="Z888" s="173"/>
    </row>
    <row r="889" spans="1:26" ht="12.75" customHeight="1">
      <c r="A889" s="173"/>
      <c r="B889" s="173"/>
      <c r="C889" s="173"/>
      <c r="D889" s="173"/>
      <c r="E889" s="173"/>
      <c r="F889" s="173"/>
      <c r="G889" s="173"/>
      <c r="H889" s="173"/>
      <c r="I889" s="173"/>
      <c r="J889" s="173"/>
      <c r="K889" s="173"/>
      <c r="L889" s="173"/>
      <c r="M889" s="173"/>
      <c r="N889" s="173"/>
      <c r="O889" s="173"/>
      <c r="P889" s="173"/>
      <c r="Q889" s="173"/>
      <c r="R889" s="173"/>
      <c r="S889" s="173"/>
      <c r="T889" s="173"/>
      <c r="U889" s="173"/>
      <c r="V889" s="173"/>
      <c r="W889" s="173"/>
      <c r="X889" s="173"/>
      <c r="Y889" s="173"/>
      <c r="Z889" s="173"/>
    </row>
    <row r="890" spans="1:26" ht="12.75" customHeight="1">
      <c r="A890" s="173"/>
      <c r="B890" s="173"/>
      <c r="C890" s="173"/>
      <c r="D890" s="173"/>
      <c r="E890" s="173"/>
      <c r="F890" s="173"/>
      <c r="G890" s="173"/>
      <c r="H890" s="173"/>
      <c r="I890" s="173"/>
      <c r="J890" s="173"/>
      <c r="K890" s="173"/>
      <c r="L890" s="173"/>
      <c r="M890" s="173"/>
      <c r="N890" s="173"/>
      <c r="O890" s="173"/>
      <c r="P890" s="173"/>
      <c r="Q890" s="173"/>
      <c r="R890" s="173"/>
      <c r="S890" s="173"/>
      <c r="T890" s="173"/>
      <c r="U890" s="173"/>
      <c r="V890" s="173"/>
      <c r="W890" s="173"/>
      <c r="X890" s="173"/>
      <c r="Y890" s="173"/>
      <c r="Z890" s="173"/>
    </row>
    <row r="891" spans="1:26" ht="12.75" customHeight="1">
      <c r="A891" s="173"/>
      <c r="B891" s="173"/>
      <c r="C891" s="173"/>
      <c r="D891" s="173"/>
      <c r="E891" s="173"/>
      <c r="F891" s="173"/>
      <c r="G891" s="173"/>
      <c r="H891" s="173"/>
      <c r="I891" s="173"/>
      <c r="J891" s="173"/>
      <c r="K891" s="173"/>
      <c r="L891" s="173"/>
      <c r="M891" s="173"/>
      <c r="N891" s="173"/>
      <c r="O891" s="173"/>
      <c r="P891" s="173"/>
      <c r="Q891" s="173"/>
      <c r="R891" s="173"/>
      <c r="S891" s="173"/>
      <c r="T891" s="173"/>
      <c r="U891" s="173"/>
      <c r="V891" s="173"/>
      <c r="W891" s="173"/>
      <c r="X891" s="173"/>
      <c r="Y891" s="173"/>
      <c r="Z891" s="173"/>
    </row>
    <row r="892" spans="1:26" ht="12.75" customHeight="1">
      <c r="A892" s="173"/>
      <c r="B892" s="173"/>
      <c r="C892" s="173"/>
      <c r="D892" s="173"/>
      <c r="E892" s="173"/>
      <c r="F892" s="173"/>
      <c r="G892" s="173"/>
      <c r="H892" s="173"/>
      <c r="I892" s="173"/>
      <c r="J892" s="173"/>
      <c r="K892" s="173"/>
      <c r="L892" s="173"/>
      <c r="M892" s="173"/>
      <c r="N892" s="173"/>
      <c r="O892" s="173"/>
      <c r="P892" s="173"/>
      <c r="Q892" s="173"/>
      <c r="R892" s="173"/>
      <c r="S892" s="173"/>
      <c r="T892" s="173"/>
      <c r="U892" s="173"/>
      <c r="V892" s="173"/>
      <c r="W892" s="173"/>
      <c r="X892" s="173"/>
      <c r="Y892" s="173"/>
      <c r="Z892" s="173"/>
    </row>
    <row r="893" spans="1:26" ht="12.75" customHeight="1">
      <c r="A893" s="173"/>
      <c r="B893" s="173"/>
      <c r="C893" s="173"/>
      <c r="D893" s="173"/>
      <c r="E893" s="173"/>
      <c r="F893" s="173"/>
      <c r="G893" s="173"/>
      <c r="H893" s="173"/>
      <c r="I893" s="173"/>
      <c r="J893" s="173"/>
      <c r="K893" s="173"/>
      <c r="L893" s="173"/>
      <c r="M893" s="173"/>
      <c r="N893" s="173"/>
      <c r="O893" s="173"/>
      <c r="P893" s="173"/>
      <c r="Q893" s="173"/>
      <c r="R893" s="173"/>
      <c r="S893" s="173"/>
      <c r="T893" s="173"/>
      <c r="U893" s="173"/>
      <c r="V893" s="173"/>
      <c r="W893" s="173"/>
      <c r="X893" s="173"/>
      <c r="Y893" s="173"/>
      <c r="Z893" s="173"/>
    </row>
    <row r="894" spans="1:26" ht="12.75" customHeight="1">
      <c r="A894" s="173"/>
      <c r="B894" s="173"/>
      <c r="C894" s="173"/>
      <c r="D894" s="173"/>
      <c r="E894" s="173"/>
      <c r="F894" s="173"/>
      <c r="G894" s="173"/>
      <c r="H894" s="173"/>
      <c r="I894" s="173"/>
      <c r="J894" s="173"/>
      <c r="K894" s="173"/>
      <c r="L894" s="173"/>
      <c r="M894" s="173"/>
      <c r="N894" s="173"/>
      <c r="O894" s="173"/>
      <c r="P894" s="173"/>
      <c r="Q894" s="173"/>
      <c r="R894" s="173"/>
      <c r="S894" s="173"/>
      <c r="T894" s="173"/>
      <c r="U894" s="173"/>
      <c r="V894" s="173"/>
      <c r="W894" s="173"/>
      <c r="X894" s="173"/>
      <c r="Y894" s="173"/>
      <c r="Z894" s="173"/>
    </row>
    <row r="895" spans="1:26" ht="12.75" customHeight="1">
      <c r="A895" s="173"/>
      <c r="B895" s="173"/>
      <c r="C895" s="173"/>
      <c r="D895" s="173"/>
      <c r="E895" s="173"/>
      <c r="F895" s="173"/>
      <c r="G895" s="173"/>
      <c r="H895" s="173"/>
      <c r="I895" s="173"/>
      <c r="J895" s="173"/>
      <c r="K895" s="173"/>
      <c r="L895" s="173"/>
      <c r="M895" s="173"/>
      <c r="N895" s="173"/>
      <c r="O895" s="173"/>
      <c r="P895" s="173"/>
      <c r="Q895" s="173"/>
      <c r="R895" s="173"/>
      <c r="S895" s="173"/>
      <c r="T895" s="173"/>
      <c r="U895" s="173"/>
      <c r="V895" s="173"/>
      <c r="W895" s="173"/>
      <c r="X895" s="173"/>
      <c r="Y895" s="173"/>
      <c r="Z895" s="173"/>
    </row>
    <row r="896" spans="1:26" ht="12.75" customHeight="1">
      <c r="A896" s="173"/>
      <c r="B896" s="173"/>
      <c r="C896" s="173"/>
      <c r="D896" s="173"/>
      <c r="E896" s="173"/>
      <c r="F896" s="173"/>
      <c r="G896" s="173"/>
      <c r="H896" s="173"/>
      <c r="I896" s="173"/>
      <c r="J896" s="173"/>
      <c r="K896" s="173"/>
      <c r="L896" s="173"/>
      <c r="M896" s="173"/>
      <c r="N896" s="173"/>
      <c r="O896" s="173"/>
      <c r="P896" s="173"/>
      <c r="Q896" s="173"/>
      <c r="R896" s="173"/>
      <c r="S896" s="173"/>
      <c r="T896" s="173"/>
      <c r="U896" s="173"/>
      <c r="V896" s="173"/>
      <c r="W896" s="173"/>
      <c r="X896" s="173"/>
      <c r="Y896" s="173"/>
      <c r="Z896" s="173"/>
    </row>
    <row r="897" spans="1:26" ht="12.75" customHeight="1">
      <c r="A897" s="173"/>
      <c r="B897" s="173"/>
      <c r="C897" s="173"/>
      <c r="D897" s="173"/>
      <c r="E897" s="173"/>
      <c r="F897" s="173"/>
      <c r="G897" s="173"/>
      <c r="H897" s="173"/>
      <c r="I897" s="173"/>
      <c r="J897" s="173"/>
      <c r="K897" s="173"/>
      <c r="L897" s="173"/>
      <c r="M897" s="173"/>
      <c r="N897" s="173"/>
      <c r="O897" s="173"/>
      <c r="P897" s="173"/>
      <c r="Q897" s="173"/>
      <c r="R897" s="173"/>
      <c r="S897" s="173"/>
      <c r="T897" s="173"/>
      <c r="U897" s="173"/>
      <c r="V897" s="173"/>
      <c r="W897" s="173"/>
      <c r="X897" s="173"/>
      <c r="Y897" s="173"/>
      <c r="Z897" s="173"/>
    </row>
    <row r="898" spans="1:26" ht="12.75" customHeight="1">
      <c r="A898" s="173"/>
      <c r="B898" s="173"/>
      <c r="C898" s="173"/>
      <c r="D898" s="173"/>
      <c r="E898" s="173"/>
      <c r="F898" s="173"/>
      <c r="G898" s="173"/>
      <c r="H898" s="173"/>
      <c r="I898" s="173"/>
      <c r="J898" s="173"/>
      <c r="K898" s="173"/>
      <c r="L898" s="173"/>
      <c r="M898" s="173"/>
      <c r="N898" s="173"/>
      <c r="O898" s="173"/>
      <c r="P898" s="173"/>
      <c r="Q898" s="173"/>
      <c r="R898" s="173"/>
      <c r="S898" s="173"/>
      <c r="T898" s="173"/>
      <c r="U898" s="173"/>
      <c r="V898" s="173"/>
      <c r="W898" s="173"/>
      <c r="X898" s="173"/>
      <c r="Y898" s="173"/>
      <c r="Z898" s="173"/>
    </row>
    <row r="899" spans="1:26" ht="12.75" customHeight="1">
      <c r="A899" s="173"/>
      <c r="B899" s="173"/>
      <c r="C899" s="173"/>
      <c r="D899" s="173"/>
      <c r="E899" s="173"/>
      <c r="F899" s="173"/>
      <c r="G899" s="173"/>
      <c r="H899" s="173"/>
      <c r="I899" s="173"/>
      <c r="J899" s="173"/>
      <c r="K899" s="173"/>
      <c r="L899" s="173"/>
      <c r="M899" s="173"/>
      <c r="N899" s="173"/>
      <c r="O899" s="173"/>
      <c r="P899" s="173"/>
      <c r="Q899" s="173"/>
      <c r="R899" s="173"/>
      <c r="S899" s="173"/>
      <c r="T899" s="173"/>
      <c r="U899" s="173"/>
      <c r="V899" s="173"/>
      <c r="W899" s="173"/>
      <c r="X899" s="173"/>
      <c r="Y899" s="173"/>
      <c r="Z899" s="173"/>
    </row>
    <row r="900" spans="1:26" ht="12.75" customHeight="1">
      <c r="A900" s="173"/>
      <c r="B900" s="173"/>
      <c r="C900" s="173"/>
      <c r="D900" s="173"/>
      <c r="E900" s="173"/>
      <c r="F900" s="173"/>
      <c r="G900" s="173"/>
      <c r="H900" s="173"/>
      <c r="I900" s="173"/>
      <c r="J900" s="173"/>
      <c r="K900" s="173"/>
      <c r="L900" s="173"/>
      <c r="M900" s="173"/>
      <c r="N900" s="173"/>
      <c r="O900" s="173"/>
      <c r="P900" s="173"/>
      <c r="Q900" s="173"/>
      <c r="R900" s="173"/>
      <c r="S900" s="173"/>
      <c r="T900" s="173"/>
      <c r="U900" s="173"/>
      <c r="V900" s="173"/>
      <c r="W900" s="173"/>
      <c r="X900" s="173"/>
      <c r="Y900" s="173"/>
      <c r="Z900" s="173"/>
    </row>
    <row r="901" spans="1:26" ht="12.75" customHeight="1">
      <c r="A901" s="173"/>
      <c r="B901" s="173"/>
      <c r="C901" s="173"/>
      <c r="D901" s="173"/>
      <c r="E901" s="173"/>
      <c r="F901" s="173"/>
      <c r="G901" s="173"/>
      <c r="H901" s="173"/>
      <c r="I901" s="173"/>
      <c r="J901" s="173"/>
      <c r="K901" s="173"/>
      <c r="L901" s="173"/>
      <c r="M901" s="173"/>
      <c r="N901" s="173"/>
      <c r="O901" s="173"/>
      <c r="P901" s="173"/>
      <c r="Q901" s="173"/>
      <c r="R901" s="173"/>
      <c r="S901" s="173"/>
      <c r="T901" s="173"/>
      <c r="U901" s="173"/>
      <c r="V901" s="173"/>
      <c r="W901" s="173"/>
      <c r="X901" s="173"/>
      <c r="Y901" s="173"/>
      <c r="Z901" s="173"/>
    </row>
    <row r="902" spans="1:26" ht="12.75" customHeight="1">
      <c r="A902" s="173"/>
      <c r="B902" s="173"/>
      <c r="C902" s="173"/>
      <c r="D902" s="173"/>
      <c r="E902" s="173"/>
      <c r="F902" s="173"/>
      <c r="G902" s="173"/>
      <c r="H902" s="173"/>
      <c r="I902" s="173"/>
      <c r="J902" s="173"/>
      <c r="K902" s="173"/>
      <c r="L902" s="173"/>
      <c r="M902" s="173"/>
      <c r="N902" s="173"/>
      <c r="O902" s="173"/>
      <c r="P902" s="173"/>
      <c r="Q902" s="173"/>
      <c r="R902" s="173"/>
      <c r="S902" s="173"/>
      <c r="T902" s="173"/>
      <c r="U902" s="173"/>
      <c r="V902" s="173"/>
      <c r="W902" s="173"/>
      <c r="X902" s="173"/>
      <c r="Y902" s="173"/>
      <c r="Z902" s="173"/>
    </row>
    <row r="903" spans="1:26" ht="12.75" customHeight="1">
      <c r="A903" s="173"/>
      <c r="B903" s="173"/>
      <c r="C903" s="173"/>
      <c r="D903" s="173"/>
      <c r="E903" s="173"/>
      <c r="F903" s="173"/>
      <c r="G903" s="173"/>
      <c r="H903" s="173"/>
      <c r="I903" s="173"/>
      <c r="J903" s="173"/>
      <c r="K903" s="173"/>
      <c r="L903" s="173"/>
      <c r="M903" s="173"/>
      <c r="N903" s="173"/>
      <c r="O903" s="173"/>
      <c r="P903" s="173"/>
      <c r="Q903" s="173"/>
      <c r="R903" s="173"/>
      <c r="S903" s="173"/>
      <c r="T903" s="173"/>
      <c r="U903" s="173"/>
      <c r="V903" s="173"/>
      <c r="W903" s="173"/>
      <c r="X903" s="173"/>
      <c r="Y903" s="173"/>
      <c r="Z903" s="173"/>
    </row>
    <row r="904" spans="1:26" ht="12.75" customHeight="1">
      <c r="A904" s="173"/>
      <c r="B904" s="173"/>
      <c r="C904" s="173"/>
      <c r="D904" s="173"/>
      <c r="E904" s="173"/>
      <c r="F904" s="173"/>
      <c r="G904" s="173"/>
      <c r="H904" s="173"/>
      <c r="I904" s="173"/>
      <c r="J904" s="173"/>
      <c r="K904" s="173"/>
      <c r="L904" s="173"/>
      <c r="M904" s="173"/>
      <c r="N904" s="173"/>
      <c r="O904" s="173"/>
      <c r="P904" s="173"/>
      <c r="Q904" s="173"/>
      <c r="R904" s="173"/>
      <c r="S904" s="173"/>
      <c r="T904" s="173"/>
      <c r="U904" s="173"/>
      <c r="V904" s="173"/>
      <c r="W904" s="173"/>
      <c r="X904" s="173"/>
      <c r="Y904" s="173"/>
      <c r="Z904" s="173"/>
    </row>
    <row r="905" spans="1:26" ht="12.75" customHeight="1">
      <c r="A905" s="173"/>
      <c r="B905" s="173"/>
      <c r="C905" s="173"/>
      <c r="D905" s="173"/>
      <c r="E905" s="173"/>
      <c r="F905" s="173"/>
      <c r="G905" s="173"/>
      <c r="H905" s="173"/>
      <c r="I905" s="173"/>
      <c r="J905" s="173"/>
      <c r="K905" s="173"/>
      <c r="L905" s="173"/>
      <c r="M905" s="173"/>
      <c r="N905" s="173"/>
      <c r="O905" s="173"/>
      <c r="P905" s="173"/>
      <c r="Q905" s="173"/>
      <c r="R905" s="173"/>
      <c r="S905" s="173"/>
      <c r="T905" s="173"/>
      <c r="U905" s="173"/>
      <c r="V905" s="173"/>
      <c r="W905" s="173"/>
      <c r="X905" s="173"/>
      <c r="Y905" s="173"/>
      <c r="Z905" s="173"/>
    </row>
    <row r="906" spans="1:26" ht="12.75" customHeight="1">
      <c r="A906" s="173"/>
      <c r="B906" s="173"/>
      <c r="C906" s="173"/>
      <c r="D906" s="173"/>
      <c r="E906" s="173"/>
      <c r="F906" s="173"/>
      <c r="G906" s="173"/>
      <c r="H906" s="173"/>
      <c r="I906" s="173"/>
      <c r="J906" s="173"/>
      <c r="K906" s="173"/>
      <c r="L906" s="173"/>
      <c r="M906" s="173"/>
      <c r="N906" s="173"/>
      <c r="O906" s="173"/>
      <c r="P906" s="173"/>
      <c r="Q906" s="173"/>
      <c r="R906" s="173"/>
      <c r="S906" s="173"/>
      <c r="T906" s="173"/>
      <c r="U906" s="173"/>
      <c r="V906" s="173"/>
      <c r="W906" s="173"/>
      <c r="X906" s="173"/>
      <c r="Y906" s="173"/>
      <c r="Z906" s="173"/>
    </row>
    <row r="907" spans="1:26" ht="12.75" customHeight="1">
      <c r="A907" s="173"/>
      <c r="B907" s="173"/>
      <c r="C907" s="173"/>
      <c r="D907" s="173"/>
      <c r="E907" s="173"/>
      <c r="F907" s="173"/>
      <c r="G907" s="173"/>
      <c r="H907" s="173"/>
      <c r="I907" s="173"/>
      <c r="J907" s="173"/>
      <c r="K907" s="173"/>
      <c r="L907" s="173"/>
      <c r="M907" s="173"/>
      <c r="N907" s="173"/>
      <c r="O907" s="173"/>
      <c r="P907" s="173"/>
      <c r="Q907" s="173"/>
      <c r="R907" s="173"/>
      <c r="S907" s="173"/>
      <c r="T907" s="173"/>
      <c r="U907" s="173"/>
      <c r="V907" s="173"/>
      <c r="W907" s="173"/>
      <c r="X907" s="173"/>
      <c r="Y907" s="173"/>
      <c r="Z907" s="173"/>
    </row>
    <row r="908" spans="1:26" ht="12.75" customHeight="1">
      <c r="A908" s="173"/>
      <c r="B908" s="173"/>
      <c r="C908" s="173"/>
      <c r="D908" s="173"/>
      <c r="E908" s="173"/>
      <c r="F908" s="173"/>
      <c r="G908" s="173"/>
      <c r="H908" s="173"/>
      <c r="I908" s="173"/>
      <c r="J908" s="173"/>
      <c r="K908" s="173"/>
      <c r="L908" s="173"/>
      <c r="M908" s="173"/>
      <c r="N908" s="173"/>
      <c r="O908" s="173"/>
      <c r="P908" s="173"/>
      <c r="Q908" s="173"/>
      <c r="R908" s="173"/>
      <c r="S908" s="173"/>
      <c r="T908" s="173"/>
      <c r="U908" s="173"/>
      <c r="V908" s="173"/>
      <c r="W908" s="173"/>
      <c r="X908" s="173"/>
      <c r="Y908" s="173"/>
      <c r="Z908" s="173"/>
    </row>
    <row r="909" spans="1:26" ht="12.75" customHeight="1">
      <c r="A909" s="173"/>
      <c r="B909" s="173"/>
      <c r="C909" s="173"/>
      <c r="D909" s="173"/>
      <c r="E909" s="173"/>
      <c r="F909" s="173"/>
      <c r="G909" s="173"/>
      <c r="H909" s="173"/>
      <c r="I909" s="173"/>
      <c r="J909" s="173"/>
      <c r="K909" s="173"/>
      <c r="L909" s="173"/>
      <c r="M909" s="173"/>
      <c r="N909" s="173"/>
      <c r="O909" s="173"/>
      <c r="P909" s="173"/>
      <c r="Q909" s="173"/>
      <c r="R909" s="173"/>
      <c r="S909" s="173"/>
      <c r="T909" s="173"/>
      <c r="U909" s="173"/>
      <c r="V909" s="173"/>
      <c r="W909" s="173"/>
      <c r="X909" s="173"/>
      <c r="Y909" s="173"/>
      <c r="Z909" s="173"/>
    </row>
    <row r="910" spans="1:26" ht="12.75" customHeight="1">
      <c r="A910" s="173"/>
      <c r="B910" s="173"/>
      <c r="C910" s="173"/>
      <c r="D910" s="173"/>
      <c r="E910" s="173"/>
      <c r="F910" s="173"/>
      <c r="G910" s="173"/>
      <c r="H910" s="173"/>
      <c r="I910" s="173"/>
      <c r="J910" s="173"/>
      <c r="K910" s="173"/>
      <c r="L910" s="173"/>
      <c r="M910" s="173"/>
      <c r="N910" s="173"/>
      <c r="O910" s="173"/>
      <c r="P910" s="173"/>
      <c r="Q910" s="173"/>
      <c r="R910" s="173"/>
      <c r="S910" s="173"/>
      <c r="T910" s="173"/>
      <c r="U910" s="173"/>
      <c r="V910" s="173"/>
      <c r="W910" s="173"/>
      <c r="X910" s="173"/>
      <c r="Y910" s="173"/>
      <c r="Z910" s="173"/>
    </row>
    <row r="911" spans="1:26" ht="12.75" customHeight="1">
      <c r="A911" s="173"/>
      <c r="B911" s="173"/>
      <c r="C911" s="173"/>
      <c r="D911" s="173"/>
      <c r="E911" s="173"/>
      <c r="F911" s="173"/>
      <c r="G911" s="173"/>
      <c r="H911" s="173"/>
      <c r="I911" s="173"/>
      <c r="J911" s="173"/>
      <c r="K911" s="173"/>
      <c r="L911" s="173"/>
      <c r="M911" s="173"/>
      <c r="N911" s="173"/>
      <c r="O911" s="173"/>
      <c r="P911" s="173"/>
      <c r="Q911" s="173"/>
      <c r="R911" s="173"/>
      <c r="S911" s="173"/>
      <c r="T911" s="173"/>
      <c r="U911" s="173"/>
      <c r="V911" s="173"/>
      <c r="W911" s="173"/>
      <c r="X911" s="173"/>
      <c r="Y911" s="173"/>
      <c r="Z911" s="173"/>
    </row>
    <row r="912" spans="1:26" ht="12.75" customHeight="1">
      <c r="A912" s="173"/>
      <c r="B912" s="173"/>
      <c r="C912" s="173"/>
      <c r="D912" s="173"/>
      <c r="E912" s="173"/>
      <c r="F912" s="173"/>
      <c r="G912" s="173"/>
      <c r="H912" s="173"/>
      <c r="I912" s="173"/>
      <c r="J912" s="173"/>
      <c r="K912" s="173"/>
      <c r="L912" s="173"/>
      <c r="M912" s="173"/>
      <c r="N912" s="173"/>
      <c r="O912" s="173"/>
      <c r="P912" s="173"/>
      <c r="Q912" s="173"/>
      <c r="R912" s="173"/>
      <c r="S912" s="173"/>
      <c r="T912" s="173"/>
      <c r="U912" s="173"/>
      <c r="V912" s="173"/>
      <c r="W912" s="173"/>
      <c r="X912" s="173"/>
      <c r="Y912" s="173"/>
      <c r="Z912" s="173"/>
    </row>
    <row r="913" spans="1:26" ht="12.75" customHeight="1">
      <c r="A913" s="173"/>
      <c r="B913" s="173"/>
      <c r="C913" s="173"/>
      <c r="D913" s="173"/>
      <c r="E913" s="173"/>
      <c r="F913" s="173"/>
      <c r="G913" s="173"/>
      <c r="H913" s="173"/>
      <c r="I913" s="173"/>
      <c r="J913" s="173"/>
      <c r="K913" s="173"/>
      <c r="L913" s="173"/>
      <c r="M913" s="173"/>
      <c r="N913" s="173"/>
      <c r="O913" s="173"/>
      <c r="P913" s="173"/>
      <c r="Q913" s="173"/>
      <c r="R913" s="173"/>
      <c r="S913" s="173"/>
      <c r="T913" s="173"/>
      <c r="U913" s="173"/>
      <c r="V913" s="173"/>
      <c r="W913" s="173"/>
      <c r="X913" s="173"/>
      <c r="Y913" s="173"/>
      <c r="Z913" s="173"/>
    </row>
    <row r="914" spans="1:26" ht="12.75" customHeight="1">
      <c r="A914" s="173"/>
      <c r="B914" s="173"/>
      <c r="C914" s="173"/>
      <c r="D914" s="173"/>
      <c r="E914" s="173"/>
      <c r="F914" s="173"/>
      <c r="G914" s="173"/>
      <c r="H914" s="173"/>
      <c r="I914" s="173"/>
      <c r="J914" s="173"/>
      <c r="K914" s="173"/>
      <c r="L914" s="173"/>
      <c r="M914" s="173"/>
      <c r="N914" s="173"/>
      <c r="O914" s="173"/>
      <c r="P914" s="173"/>
      <c r="Q914" s="173"/>
      <c r="R914" s="173"/>
      <c r="S914" s="173"/>
      <c r="T914" s="173"/>
      <c r="U914" s="173"/>
      <c r="V914" s="173"/>
      <c r="W914" s="173"/>
      <c r="X914" s="173"/>
      <c r="Y914" s="173"/>
      <c r="Z914" s="173"/>
    </row>
    <row r="915" spans="1:26" ht="12.75" customHeight="1">
      <c r="A915" s="173"/>
      <c r="B915" s="173"/>
      <c r="C915" s="173"/>
      <c r="D915" s="173"/>
      <c r="E915" s="173"/>
      <c r="F915" s="173"/>
      <c r="G915" s="173"/>
      <c r="H915" s="173"/>
      <c r="I915" s="173"/>
      <c r="J915" s="173"/>
      <c r="K915" s="173"/>
      <c r="L915" s="173"/>
      <c r="M915" s="173"/>
      <c r="N915" s="173"/>
      <c r="O915" s="173"/>
      <c r="P915" s="173"/>
      <c r="Q915" s="173"/>
      <c r="R915" s="173"/>
      <c r="S915" s="173"/>
      <c r="T915" s="173"/>
      <c r="U915" s="173"/>
      <c r="V915" s="173"/>
      <c r="W915" s="173"/>
      <c r="X915" s="173"/>
      <c r="Y915" s="173"/>
      <c r="Z915" s="173"/>
    </row>
    <row r="916" spans="1:26" ht="12.75" customHeight="1">
      <c r="A916" s="173"/>
      <c r="B916" s="173"/>
      <c r="C916" s="173"/>
      <c r="D916" s="173"/>
      <c r="E916" s="173"/>
      <c r="F916" s="173"/>
      <c r="G916" s="173"/>
      <c r="H916" s="173"/>
      <c r="I916" s="173"/>
      <c r="J916" s="173"/>
      <c r="K916" s="173"/>
      <c r="L916" s="173"/>
      <c r="M916" s="173"/>
      <c r="N916" s="173"/>
      <c r="O916" s="173"/>
      <c r="P916" s="173"/>
      <c r="Q916" s="173"/>
      <c r="R916" s="173"/>
      <c r="S916" s="173"/>
      <c r="T916" s="173"/>
      <c r="U916" s="173"/>
      <c r="V916" s="173"/>
      <c r="W916" s="173"/>
      <c r="X916" s="173"/>
      <c r="Y916" s="173"/>
      <c r="Z916" s="173"/>
    </row>
    <row r="917" spans="1:26" ht="12.75" customHeight="1">
      <c r="A917" s="173"/>
      <c r="B917" s="173"/>
      <c r="C917" s="173"/>
      <c r="D917" s="173"/>
      <c r="E917" s="173"/>
      <c r="F917" s="173"/>
      <c r="G917" s="173"/>
      <c r="H917" s="173"/>
      <c r="I917" s="173"/>
      <c r="J917" s="173"/>
      <c r="K917" s="173"/>
      <c r="L917" s="173"/>
      <c r="M917" s="173"/>
      <c r="N917" s="173"/>
      <c r="O917" s="173"/>
      <c r="P917" s="173"/>
      <c r="Q917" s="173"/>
      <c r="R917" s="173"/>
      <c r="S917" s="173"/>
      <c r="T917" s="173"/>
      <c r="U917" s="173"/>
      <c r="V917" s="173"/>
      <c r="W917" s="173"/>
      <c r="X917" s="173"/>
      <c r="Y917" s="173"/>
      <c r="Z917" s="173"/>
    </row>
    <row r="918" spans="1:26" ht="12.75" customHeight="1">
      <c r="A918" s="173"/>
      <c r="B918" s="173"/>
      <c r="C918" s="173"/>
      <c r="D918" s="173"/>
      <c r="E918" s="173"/>
      <c r="F918" s="173"/>
      <c r="G918" s="173"/>
      <c r="H918" s="173"/>
      <c r="I918" s="173"/>
      <c r="J918" s="173"/>
      <c r="K918" s="173"/>
      <c r="L918" s="173"/>
      <c r="M918" s="173"/>
      <c r="N918" s="173"/>
      <c r="O918" s="173"/>
      <c r="P918" s="173"/>
      <c r="Q918" s="173"/>
      <c r="R918" s="173"/>
      <c r="S918" s="173"/>
      <c r="T918" s="173"/>
      <c r="U918" s="173"/>
      <c r="V918" s="173"/>
      <c r="W918" s="173"/>
      <c r="X918" s="173"/>
      <c r="Y918" s="173"/>
      <c r="Z918" s="173"/>
    </row>
    <row r="919" spans="1:26" ht="12.75" customHeight="1">
      <c r="A919" s="173"/>
      <c r="B919" s="173"/>
      <c r="C919" s="173"/>
      <c r="D919" s="173"/>
      <c r="E919" s="173"/>
      <c r="F919" s="173"/>
      <c r="G919" s="173"/>
      <c r="H919" s="173"/>
      <c r="I919" s="173"/>
      <c r="J919" s="173"/>
      <c r="K919" s="173"/>
      <c r="L919" s="173"/>
      <c r="M919" s="173"/>
      <c r="N919" s="173"/>
      <c r="O919" s="173"/>
      <c r="P919" s="173"/>
      <c r="Q919" s="173"/>
      <c r="R919" s="173"/>
      <c r="S919" s="173"/>
      <c r="T919" s="173"/>
      <c r="U919" s="173"/>
      <c r="V919" s="173"/>
      <c r="W919" s="173"/>
      <c r="X919" s="173"/>
      <c r="Y919" s="173"/>
      <c r="Z919" s="173"/>
    </row>
    <row r="920" spans="1:26" ht="12.75" customHeight="1">
      <c r="A920" s="173"/>
      <c r="B920" s="173"/>
      <c r="C920" s="173"/>
      <c r="D920" s="173"/>
      <c r="E920" s="173"/>
      <c r="F920" s="173"/>
      <c r="G920" s="173"/>
      <c r="H920" s="173"/>
      <c r="I920" s="173"/>
      <c r="J920" s="173"/>
      <c r="K920" s="173"/>
      <c r="L920" s="173"/>
      <c r="M920" s="173"/>
      <c r="N920" s="173"/>
      <c r="O920" s="173"/>
      <c r="P920" s="173"/>
      <c r="Q920" s="173"/>
      <c r="R920" s="173"/>
      <c r="S920" s="173"/>
      <c r="T920" s="173"/>
      <c r="U920" s="173"/>
      <c r="V920" s="173"/>
      <c r="W920" s="173"/>
      <c r="X920" s="173"/>
      <c r="Y920" s="173"/>
      <c r="Z920" s="173"/>
    </row>
    <row r="921" spans="1:26" ht="12.75" customHeight="1">
      <c r="A921" s="173"/>
      <c r="B921" s="173"/>
      <c r="C921" s="173"/>
      <c r="D921" s="173"/>
      <c r="E921" s="173"/>
      <c r="F921" s="173"/>
      <c r="G921" s="173"/>
      <c r="H921" s="173"/>
      <c r="I921" s="173"/>
      <c r="J921" s="173"/>
      <c r="K921" s="173"/>
      <c r="L921" s="173"/>
      <c r="M921" s="173"/>
      <c r="N921" s="173"/>
      <c r="O921" s="173"/>
      <c r="P921" s="173"/>
      <c r="Q921" s="173"/>
      <c r="R921" s="173"/>
      <c r="S921" s="173"/>
      <c r="T921" s="173"/>
      <c r="U921" s="173"/>
      <c r="V921" s="173"/>
      <c r="W921" s="173"/>
      <c r="X921" s="173"/>
      <c r="Y921" s="173"/>
      <c r="Z921" s="173"/>
    </row>
    <row r="922" spans="1:26" ht="12.75" customHeight="1">
      <c r="A922" s="173"/>
      <c r="B922" s="173"/>
      <c r="C922" s="173"/>
      <c r="D922" s="173"/>
      <c r="E922" s="173"/>
      <c r="F922" s="173"/>
      <c r="G922" s="173"/>
      <c r="H922" s="173"/>
      <c r="I922" s="173"/>
      <c r="J922" s="173"/>
      <c r="K922" s="173"/>
      <c r="L922" s="173"/>
      <c r="M922" s="173"/>
      <c r="N922" s="173"/>
      <c r="O922" s="173"/>
      <c r="P922" s="173"/>
      <c r="Q922" s="173"/>
      <c r="R922" s="173"/>
      <c r="S922" s="173"/>
      <c r="T922" s="173"/>
      <c r="U922" s="173"/>
      <c r="V922" s="173"/>
      <c r="W922" s="173"/>
      <c r="X922" s="173"/>
      <c r="Y922" s="173"/>
      <c r="Z922" s="173"/>
    </row>
    <row r="923" spans="1:26" ht="12.75" customHeight="1">
      <c r="A923" s="173"/>
      <c r="B923" s="173"/>
      <c r="C923" s="173"/>
      <c r="D923" s="173"/>
      <c r="E923" s="173"/>
      <c r="F923" s="173"/>
      <c r="G923" s="173"/>
      <c r="H923" s="173"/>
      <c r="I923" s="173"/>
      <c r="J923" s="173"/>
      <c r="K923" s="173"/>
      <c r="L923" s="173"/>
      <c r="M923" s="173"/>
      <c r="N923" s="173"/>
      <c r="O923" s="173"/>
      <c r="P923" s="173"/>
      <c r="Q923" s="173"/>
      <c r="R923" s="173"/>
      <c r="S923" s="173"/>
      <c r="T923" s="173"/>
      <c r="U923" s="173"/>
      <c r="V923" s="173"/>
      <c r="W923" s="173"/>
      <c r="X923" s="173"/>
      <c r="Y923" s="173"/>
      <c r="Z923" s="173"/>
    </row>
    <row r="924" spans="1:26" ht="12.75" customHeight="1">
      <c r="A924" s="173"/>
      <c r="B924" s="173"/>
      <c r="C924" s="173"/>
      <c r="D924" s="173"/>
      <c r="E924" s="173"/>
      <c r="F924" s="173"/>
      <c r="G924" s="173"/>
      <c r="H924" s="173"/>
      <c r="I924" s="173"/>
      <c r="J924" s="173"/>
      <c r="K924" s="173"/>
      <c r="L924" s="173"/>
      <c r="M924" s="173"/>
      <c r="N924" s="173"/>
      <c r="O924" s="173"/>
      <c r="P924" s="173"/>
      <c r="Q924" s="173"/>
      <c r="R924" s="173"/>
      <c r="S924" s="173"/>
      <c r="T924" s="173"/>
      <c r="U924" s="173"/>
      <c r="V924" s="173"/>
      <c r="W924" s="173"/>
      <c r="X924" s="173"/>
      <c r="Y924" s="173"/>
      <c r="Z924" s="173"/>
    </row>
    <row r="925" spans="1:26" ht="12.75" customHeight="1">
      <c r="A925" s="173"/>
      <c r="B925" s="173"/>
      <c r="C925" s="173"/>
      <c r="D925" s="173"/>
      <c r="E925" s="173"/>
      <c r="F925" s="173"/>
      <c r="G925" s="173"/>
      <c r="H925" s="173"/>
      <c r="I925" s="173"/>
      <c r="J925" s="173"/>
      <c r="K925" s="173"/>
      <c r="L925" s="173"/>
      <c r="M925" s="173"/>
      <c r="N925" s="173"/>
      <c r="O925" s="173"/>
      <c r="P925" s="173"/>
      <c r="Q925" s="173"/>
      <c r="R925" s="173"/>
      <c r="S925" s="173"/>
      <c r="T925" s="173"/>
      <c r="U925" s="173"/>
      <c r="V925" s="173"/>
      <c r="W925" s="173"/>
      <c r="X925" s="173"/>
      <c r="Y925" s="173"/>
      <c r="Z925" s="173"/>
    </row>
    <row r="926" spans="1:26" ht="12.75" customHeight="1">
      <c r="A926" s="173"/>
      <c r="B926" s="173"/>
      <c r="C926" s="173"/>
      <c r="D926" s="173"/>
      <c r="E926" s="173"/>
      <c r="F926" s="173"/>
      <c r="G926" s="173"/>
      <c r="H926" s="173"/>
      <c r="I926" s="173"/>
      <c r="J926" s="173"/>
      <c r="K926" s="173"/>
      <c r="L926" s="173"/>
      <c r="M926" s="173"/>
      <c r="N926" s="173"/>
      <c r="O926" s="173"/>
      <c r="P926" s="173"/>
      <c r="Q926" s="173"/>
      <c r="R926" s="173"/>
      <c r="S926" s="173"/>
      <c r="T926" s="173"/>
      <c r="U926" s="173"/>
      <c r="V926" s="173"/>
      <c r="W926" s="173"/>
      <c r="X926" s="173"/>
      <c r="Y926" s="173"/>
      <c r="Z926" s="173"/>
    </row>
    <row r="927" spans="1:26" ht="12.75" customHeight="1">
      <c r="A927" s="173"/>
      <c r="B927" s="173"/>
      <c r="C927" s="173"/>
      <c r="D927" s="173"/>
      <c r="E927" s="173"/>
      <c r="F927" s="173"/>
      <c r="G927" s="173"/>
      <c r="H927" s="173"/>
      <c r="I927" s="173"/>
      <c r="J927" s="173"/>
      <c r="K927" s="173"/>
      <c r="L927" s="173"/>
      <c r="M927" s="173"/>
      <c r="N927" s="173"/>
      <c r="O927" s="173"/>
      <c r="P927" s="173"/>
      <c r="Q927" s="173"/>
      <c r="R927" s="173"/>
      <c r="S927" s="173"/>
      <c r="T927" s="173"/>
      <c r="U927" s="173"/>
      <c r="V927" s="173"/>
      <c r="W927" s="173"/>
      <c r="X927" s="173"/>
      <c r="Y927" s="173"/>
      <c r="Z927" s="173"/>
    </row>
    <row r="928" spans="1:26" ht="12.75" customHeight="1">
      <c r="A928" s="173"/>
      <c r="B928" s="173"/>
      <c r="C928" s="173"/>
      <c r="D928" s="173"/>
      <c r="E928" s="173"/>
      <c r="F928" s="173"/>
      <c r="G928" s="173"/>
      <c r="H928" s="173"/>
      <c r="I928" s="173"/>
      <c r="J928" s="173"/>
      <c r="K928" s="173"/>
      <c r="L928" s="173"/>
      <c r="M928" s="173"/>
      <c r="N928" s="173"/>
      <c r="O928" s="173"/>
      <c r="P928" s="173"/>
      <c r="Q928" s="173"/>
      <c r="R928" s="173"/>
      <c r="S928" s="173"/>
      <c r="T928" s="173"/>
      <c r="U928" s="173"/>
      <c r="V928" s="173"/>
      <c r="W928" s="173"/>
      <c r="X928" s="173"/>
      <c r="Y928" s="173"/>
      <c r="Z928" s="173"/>
    </row>
    <row r="929" spans="1:26" ht="12.75" customHeight="1">
      <c r="A929" s="173"/>
      <c r="B929" s="173"/>
      <c r="C929" s="173"/>
      <c r="D929" s="173"/>
      <c r="E929" s="173"/>
      <c r="F929" s="173"/>
      <c r="G929" s="173"/>
      <c r="H929" s="173"/>
      <c r="I929" s="173"/>
      <c r="J929" s="173"/>
      <c r="K929" s="173"/>
      <c r="L929" s="173"/>
      <c r="M929" s="173"/>
      <c r="N929" s="173"/>
      <c r="O929" s="173"/>
      <c r="P929" s="173"/>
      <c r="Q929" s="173"/>
      <c r="R929" s="173"/>
      <c r="S929" s="173"/>
      <c r="T929" s="173"/>
      <c r="U929" s="173"/>
      <c r="V929" s="173"/>
      <c r="W929" s="173"/>
      <c r="X929" s="173"/>
      <c r="Y929" s="173"/>
      <c r="Z929" s="173"/>
    </row>
    <row r="930" spans="1:26" ht="12.75" customHeight="1">
      <c r="A930" s="173"/>
      <c r="B930" s="173"/>
      <c r="C930" s="173"/>
      <c r="D930" s="173"/>
      <c r="E930" s="173"/>
      <c r="F930" s="173"/>
      <c r="G930" s="173"/>
      <c r="H930" s="173"/>
      <c r="I930" s="173"/>
      <c r="J930" s="173"/>
      <c r="K930" s="173"/>
      <c r="L930" s="173"/>
      <c r="M930" s="173"/>
      <c r="N930" s="173"/>
      <c r="O930" s="173"/>
      <c r="P930" s="173"/>
      <c r="Q930" s="173"/>
      <c r="R930" s="173"/>
      <c r="S930" s="173"/>
      <c r="T930" s="173"/>
      <c r="U930" s="173"/>
      <c r="V930" s="173"/>
      <c r="W930" s="173"/>
      <c r="X930" s="173"/>
      <c r="Y930" s="173"/>
      <c r="Z930" s="173"/>
    </row>
    <row r="931" spans="1:26" ht="12.75" customHeight="1">
      <c r="A931" s="173"/>
      <c r="B931" s="173"/>
      <c r="C931" s="173"/>
      <c r="D931" s="173"/>
      <c r="E931" s="173"/>
      <c r="F931" s="173"/>
      <c r="G931" s="173"/>
      <c r="H931" s="173"/>
      <c r="I931" s="173"/>
      <c r="J931" s="173"/>
      <c r="K931" s="173"/>
      <c r="L931" s="173"/>
      <c r="M931" s="173"/>
      <c r="N931" s="173"/>
      <c r="O931" s="173"/>
      <c r="P931" s="173"/>
      <c r="Q931" s="173"/>
      <c r="R931" s="173"/>
      <c r="S931" s="173"/>
      <c r="T931" s="173"/>
      <c r="U931" s="173"/>
      <c r="V931" s="173"/>
      <c r="W931" s="173"/>
      <c r="X931" s="173"/>
      <c r="Y931" s="173"/>
      <c r="Z931" s="173"/>
    </row>
    <row r="932" spans="1:26" ht="12.75" customHeight="1">
      <c r="A932" s="173"/>
      <c r="B932" s="173"/>
      <c r="C932" s="173"/>
      <c r="D932" s="173"/>
      <c r="E932" s="173"/>
      <c r="F932" s="173"/>
      <c r="G932" s="173"/>
      <c r="H932" s="173"/>
      <c r="I932" s="173"/>
      <c r="J932" s="173"/>
      <c r="K932" s="173"/>
      <c r="L932" s="173"/>
      <c r="M932" s="173"/>
      <c r="N932" s="173"/>
      <c r="O932" s="173"/>
      <c r="P932" s="173"/>
      <c r="Q932" s="173"/>
      <c r="R932" s="173"/>
      <c r="S932" s="173"/>
      <c r="T932" s="173"/>
      <c r="U932" s="173"/>
      <c r="V932" s="173"/>
      <c r="W932" s="173"/>
      <c r="X932" s="173"/>
      <c r="Y932" s="173"/>
      <c r="Z932" s="173"/>
    </row>
    <row r="933" spans="1:26" ht="12.75" customHeight="1">
      <c r="A933" s="173"/>
      <c r="B933" s="173"/>
      <c r="C933" s="173"/>
      <c r="D933" s="173"/>
      <c r="E933" s="173"/>
      <c r="F933" s="173"/>
      <c r="G933" s="173"/>
      <c r="H933" s="173"/>
      <c r="I933" s="173"/>
      <c r="J933" s="173"/>
      <c r="K933" s="173"/>
      <c r="L933" s="173"/>
      <c r="M933" s="173"/>
      <c r="N933" s="173"/>
      <c r="O933" s="173"/>
      <c r="P933" s="173"/>
      <c r="Q933" s="173"/>
      <c r="R933" s="173"/>
      <c r="S933" s="173"/>
      <c r="T933" s="173"/>
      <c r="U933" s="173"/>
      <c r="V933" s="173"/>
      <c r="W933" s="173"/>
      <c r="X933" s="173"/>
      <c r="Y933" s="173"/>
      <c r="Z933" s="173"/>
    </row>
    <row r="934" spans="1:26" ht="12.75" customHeight="1">
      <c r="A934" s="173"/>
      <c r="B934" s="173"/>
      <c r="C934" s="173"/>
      <c r="D934" s="173"/>
      <c r="E934" s="173"/>
      <c r="F934" s="173"/>
      <c r="G934" s="173"/>
      <c r="H934" s="173"/>
      <c r="I934" s="173"/>
      <c r="J934" s="173"/>
      <c r="K934" s="173"/>
      <c r="L934" s="173"/>
      <c r="M934" s="173"/>
      <c r="N934" s="173"/>
      <c r="O934" s="173"/>
      <c r="P934" s="173"/>
      <c r="Q934" s="173"/>
      <c r="R934" s="173"/>
      <c r="S934" s="173"/>
      <c r="T934" s="173"/>
      <c r="U934" s="173"/>
      <c r="V934" s="173"/>
      <c r="W934" s="173"/>
      <c r="X934" s="173"/>
      <c r="Y934" s="173"/>
      <c r="Z934" s="173"/>
    </row>
    <row r="935" spans="1:26" ht="12.75" customHeight="1">
      <c r="A935" s="173"/>
      <c r="B935" s="173"/>
      <c r="C935" s="173"/>
      <c r="D935" s="173"/>
      <c r="E935" s="173"/>
      <c r="F935" s="173"/>
      <c r="G935" s="173"/>
      <c r="H935" s="173"/>
      <c r="I935" s="173"/>
      <c r="J935" s="173"/>
      <c r="K935" s="173"/>
      <c r="L935" s="173"/>
      <c r="M935" s="173"/>
      <c r="N935" s="173"/>
      <c r="O935" s="173"/>
      <c r="P935" s="173"/>
      <c r="Q935" s="173"/>
      <c r="R935" s="173"/>
      <c r="S935" s="173"/>
      <c r="T935" s="173"/>
      <c r="U935" s="173"/>
      <c r="V935" s="173"/>
      <c r="W935" s="173"/>
      <c r="X935" s="173"/>
      <c r="Y935" s="173"/>
      <c r="Z935" s="173"/>
    </row>
    <row r="936" spans="1:26" ht="12.75" customHeight="1">
      <c r="A936" s="173"/>
      <c r="B936" s="173"/>
      <c r="C936" s="173"/>
      <c r="D936" s="173"/>
      <c r="E936" s="173"/>
      <c r="F936" s="173"/>
      <c r="G936" s="173"/>
      <c r="H936" s="173"/>
      <c r="I936" s="173"/>
      <c r="J936" s="173"/>
      <c r="K936" s="173"/>
      <c r="L936" s="173"/>
      <c r="M936" s="173"/>
      <c r="N936" s="173"/>
      <c r="O936" s="173"/>
      <c r="P936" s="173"/>
      <c r="Q936" s="173"/>
      <c r="R936" s="173"/>
      <c r="S936" s="173"/>
      <c r="T936" s="173"/>
      <c r="U936" s="173"/>
      <c r="V936" s="173"/>
      <c r="W936" s="173"/>
      <c r="X936" s="173"/>
      <c r="Y936" s="173"/>
      <c r="Z936" s="173"/>
    </row>
    <row r="937" spans="1:26" ht="12.75" customHeight="1">
      <c r="A937" s="173"/>
      <c r="B937" s="173"/>
      <c r="C937" s="173"/>
      <c r="D937" s="173"/>
      <c r="E937" s="173"/>
      <c r="F937" s="173"/>
      <c r="G937" s="173"/>
      <c r="H937" s="173"/>
      <c r="I937" s="173"/>
      <c r="J937" s="173"/>
      <c r="K937" s="173"/>
      <c r="L937" s="173"/>
      <c r="M937" s="173"/>
      <c r="N937" s="173"/>
      <c r="O937" s="173"/>
      <c r="P937" s="173"/>
      <c r="Q937" s="173"/>
      <c r="R937" s="173"/>
      <c r="S937" s="173"/>
      <c r="T937" s="173"/>
      <c r="U937" s="173"/>
      <c r="V937" s="173"/>
      <c r="W937" s="173"/>
      <c r="X937" s="173"/>
      <c r="Y937" s="173"/>
      <c r="Z937" s="173"/>
    </row>
    <row r="938" spans="1:26" ht="12.75" customHeight="1">
      <c r="A938" s="173"/>
      <c r="B938" s="173"/>
      <c r="C938" s="173"/>
      <c r="D938" s="173"/>
      <c r="E938" s="173"/>
      <c r="F938" s="173"/>
      <c r="G938" s="173"/>
      <c r="H938" s="173"/>
      <c r="I938" s="173"/>
      <c r="J938" s="173"/>
      <c r="K938" s="173"/>
      <c r="L938" s="173"/>
      <c r="M938" s="173"/>
      <c r="N938" s="173"/>
      <c r="O938" s="173"/>
      <c r="P938" s="173"/>
      <c r="Q938" s="173"/>
      <c r="R938" s="173"/>
      <c r="S938" s="173"/>
      <c r="T938" s="173"/>
      <c r="U938" s="173"/>
      <c r="V938" s="173"/>
      <c r="W938" s="173"/>
      <c r="X938" s="173"/>
      <c r="Y938" s="173"/>
      <c r="Z938" s="173"/>
    </row>
    <row r="939" spans="1:26" ht="12.75" customHeight="1">
      <c r="A939" s="173"/>
      <c r="B939" s="173"/>
      <c r="C939" s="173"/>
      <c r="D939" s="173"/>
      <c r="E939" s="173"/>
      <c r="F939" s="173"/>
      <c r="G939" s="173"/>
      <c r="H939" s="173"/>
      <c r="I939" s="173"/>
      <c r="J939" s="173"/>
      <c r="K939" s="173"/>
      <c r="L939" s="173"/>
      <c r="M939" s="173"/>
      <c r="N939" s="173"/>
      <c r="O939" s="173"/>
      <c r="P939" s="173"/>
      <c r="Q939" s="173"/>
      <c r="R939" s="173"/>
      <c r="S939" s="173"/>
      <c r="T939" s="173"/>
      <c r="U939" s="173"/>
      <c r="V939" s="173"/>
      <c r="W939" s="173"/>
      <c r="X939" s="173"/>
      <c r="Y939" s="173"/>
      <c r="Z939" s="173"/>
    </row>
    <row r="940" spans="1:26" ht="12.75" customHeight="1">
      <c r="A940" s="173"/>
      <c r="B940" s="173"/>
      <c r="C940" s="173"/>
      <c r="D940" s="173"/>
      <c r="E940" s="173"/>
      <c r="F940" s="173"/>
      <c r="G940" s="173"/>
      <c r="H940" s="173"/>
      <c r="I940" s="173"/>
      <c r="J940" s="173"/>
      <c r="K940" s="173"/>
      <c r="L940" s="173"/>
      <c r="M940" s="173"/>
      <c r="N940" s="173"/>
      <c r="O940" s="173"/>
      <c r="P940" s="173"/>
      <c r="Q940" s="173"/>
      <c r="R940" s="173"/>
      <c r="S940" s="173"/>
      <c r="T940" s="173"/>
      <c r="U940" s="173"/>
      <c r="V940" s="173"/>
      <c r="W940" s="173"/>
      <c r="X940" s="173"/>
      <c r="Y940" s="173"/>
      <c r="Z940" s="173"/>
    </row>
    <row r="941" spans="1:26" ht="12.75" customHeight="1">
      <c r="A941" s="173"/>
      <c r="B941" s="173"/>
      <c r="C941" s="173"/>
      <c r="D941" s="173"/>
      <c r="E941" s="173"/>
      <c r="F941" s="173"/>
      <c r="G941" s="173"/>
      <c r="H941" s="173"/>
      <c r="I941" s="173"/>
      <c r="J941" s="173"/>
      <c r="K941" s="173"/>
      <c r="L941" s="173"/>
      <c r="M941" s="173"/>
      <c r="N941" s="173"/>
      <c r="O941" s="173"/>
      <c r="P941" s="173"/>
      <c r="Q941" s="173"/>
      <c r="R941" s="173"/>
      <c r="S941" s="173"/>
      <c r="T941" s="173"/>
      <c r="U941" s="173"/>
      <c r="V941" s="173"/>
      <c r="W941" s="173"/>
      <c r="X941" s="173"/>
      <c r="Y941" s="173"/>
      <c r="Z941" s="173"/>
    </row>
    <row r="942" spans="1:26" ht="12.75" customHeight="1">
      <c r="A942" s="173"/>
      <c r="B942" s="173"/>
      <c r="C942" s="173"/>
      <c r="D942" s="173"/>
      <c r="E942" s="173"/>
      <c r="F942" s="173"/>
      <c r="G942" s="173"/>
      <c r="H942" s="173"/>
      <c r="I942" s="173"/>
      <c r="J942" s="173"/>
      <c r="K942" s="173"/>
      <c r="L942" s="173"/>
      <c r="M942" s="173"/>
      <c r="N942" s="173"/>
      <c r="O942" s="173"/>
      <c r="P942" s="173"/>
      <c r="Q942" s="173"/>
      <c r="R942" s="173"/>
      <c r="S942" s="173"/>
      <c r="T942" s="173"/>
      <c r="U942" s="173"/>
      <c r="V942" s="173"/>
      <c r="W942" s="173"/>
      <c r="X942" s="173"/>
      <c r="Y942" s="173"/>
      <c r="Z942" s="173"/>
    </row>
    <row r="943" spans="1:26" ht="12.75" customHeight="1">
      <c r="A943" s="173"/>
      <c r="B943" s="173"/>
      <c r="C943" s="173"/>
      <c r="D943" s="173"/>
      <c r="E943" s="173"/>
      <c r="F943" s="173"/>
      <c r="G943" s="173"/>
      <c r="H943" s="173"/>
      <c r="I943" s="173"/>
      <c r="J943" s="173"/>
      <c r="K943" s="173"/>
      <c r="L943" s="173"/>
      <c r="M943" s="173"/>
      <c r="N943" s="173"/>
      <c r="O943" s="173"/>
      <c r="P943" s="173"/>
      <c r="Q943" s="173"/>
      <c r="R943" s="173"/>
      <c r="S943" s="173"/>
      <c r="T943" s="173"/>
      <c r="U943" s="173"/>
      <c r="V943" s="173"/>
      <c r="W943" s="173"/>
      <c r="X943" s="173"/>
      <c r="Y943" s="173"/>
      <c r="Z943" s="173"/>
    </row>
    <row r="944" spans="1:26" ht="12.75" customHeight="1">
      <c r="A944" s="173"/>
      <c r="B944" s="173"/>
      <c r="C944" s="173"/>
      <c r="D944" s="173"/>
      <c r="E944" s="173"/>
      <c r="F944" s="173"/>
      <c r="G944" s="173"/>
      <c r="H944" s="173"/>
      <c r="I944" s="173"/>
      <c r="J944" s="173"/>
      <c r="K944" s="173"/>
      <c r="L944" s="173"/>
      <c r="M944" s="173"/>
      <c r="N944" s="173"/>
      <c r="O944" s="173"/>
      <c r="P944" s="173"/>
      <c r="Q944" s="173"/>
      <c r="R944" s="173"/>
      <c r="S944" s="173"/>
      <c r="T944" s="173"/>
      <c r="U944" s="173"/>
      <c r="V944" s="173"/>
      <c r="W944" s="173"/>
      <c r="X944" s="173"/>
      <c r="Y944" s="173"/>
      <c r="Z944" s="173"/>
    </row>
    <row r="945" spans="1:26" ht="12.75" customHeight="1">
      <c r="A945" s="173"/>
      <c r="B945" s="173"/>
      <c r="C945" s="173"/>
      <c r="D945" s="173"/>
      <c r="E945" s="173"/>
      <c r="F945" s="173"/>
      <c r="G945" s="173"/>
      <c r="H945" s="173"/>
      <c r="I945" s="173"/>
      <c r="J945" s="173"/>
      <c r="K945" s="173"/>
      <c r="L945" s="173"/>
      <c r="M945" s="173"/>
      <c r="N945" s="173"/>
      <c r="O945" s="173"/>
      <c r="P945" s="173"/>
      <c r="Q945" s="173"/>
      <c r="R945" s="173"/>
      <c r="S945" s="173"/>
      <c r="T945" s="173"/>
      <c r="U945" s="173"/>
      <c r="V945" s="173"/>
      <c r="W945" s="173"/>
      <c r="X945" s="173"/>
      <c r="Y945" s="173"/>
      <c r="Z945" s="173"/>
    </row>
    <row r="946" spans="1:26" ht="12.75" customHeight="1">
      <c r="A946" s="173"/>
      <c r="B946" s="173"/>
      <c r="C946" s="173"/>
      <c r="D946" s="173"/>
      <c r="E946" s="173"/>
      <c r="F946" s="173"/>
      <c r="G946" s="173"/>
      <c r="H946" s="173"/>
      <c r="I946" s="173"/>
      <c r="J946" s="173"/>
      <c r="K946" s="173"/>
      <c r="L946" s="173"/>
      <c r="M946" s="173"/>
      <c r="N946" s="173"/>
      <c r="O946" s="173"/>
      <c r="P946" s="173"/>
      <c r="Q946" s="173"/>
      <c r="R946" s="173"/>
      <c r="S946" s="173"/>
      <c r="T946" s="173"/>
      <c r="U946" s="173"/>
      <c r="V946" s="173"/>
      <c r="W946" s="173"/>
      <c r="X946" s="173"/>
      <c r="Y946" s="173"/>
      <c r="Z946" s="173"/>
    </row>
    <row r="947" spans="1:26" ht="12.75" customHeight="1">
      <c r="A947" s="173"/>
      <c r="B947" s="173"/>
      <c r="C947" s="173"/>
      <c r="D947" s="173"/>
      <c r="E947" s="173"/>
      <c r="F947" s="173"/>
      <c r="G947" s="173"/>
      <c r="H947" s="173"/>
      <c r="I947" s="173"/>
      <c r="J947" s="173"/>
      <c r="K947" s="173"/>
      <c r="L947" s="173"/>
      <c r="M947" s="173"/>
      <c r="N947" s="173"/>
      <c r="O947" s="173"/>
      <c r="P947" s="173"/>
      <c r="Q947" s="173"/>
      <c r="R947" s="173"/>
      <c r="S947" s="173"/>
      <c r="T947" s="173"/>
      <c r="U947" s="173"/>
      <c r="V947" s="173"/>
      <c r="W947" s="173"/>
      <c r="X947" s="173"/>
      <c r="Y947" s="173"/>
      <c r="Z947" s="173"/>
    </row>
    <row r="948" spans="1:26" ht="12.75" customHeight="1">
      <c r="A948" s="173"/>
      <c r="B948" s="173"/>
      <c r="C948" s="173"/>
      <c r="D948" s="173"/>
      <c r="E948" s="173"/>
      <c r="F948" s="173"/>
      <c r="G948" s="173"/>
      <c r="H948" s="173"/>
      <c r="I948" s="173"/>
      <c r="J948" s="173"/>
      <c r="K948" s="173"/>
      <c r="L948" s="173"/>
      <c r="M948" s="173"/>
      <c r="N948" s="173"/>
      <c r="O948" s="173"/>
      <c r="P948" s="173"/>
      <c r="Q948" s="173"/>
      <c r="R948" s="173"/>
      <c r="S948" s="173"/>
      <c r="T948" s="173"/>
      <c r="U948" s="173"/>
      <c r="V948" s="173"/>
      <c r="W948" s="173"/>
      <c r="X948" s="173"/>
      <c r="Y948" s="173"/>
      <c r="Z948" s="173"/>
    </row>
    <row r="949" spans="1:26" ht="12.75" customHeight="1">
      <c r="A949" s="173"/>
      <c r="B949" s="173"/>
      <c r="C949" s="173"/>
      <c r="D949" s="173"/>
      <c r="E949" s="173"/>
      <c r="F949" s="173"/>
      <c r="G949" s="173"/>
      <c r="H949" s="173"/>
      <c r="I949" s="173"/>
      <c r="J949" s="173"/>
      <c r="K949" s="173"/>
      <c r="L949" s="173"/>
      <c r="M949" s="173"/>
      <c r="N949" s="173"/>
      <c r="O949" s="173"/>
      <c r="P949" s="173"/>
      <c r="Q949" s="173"/>
      <c r="R949" s="173"/>
      <c r="S949" s="173"/>
      <c r="T949" s="173"/>
      <c r="U949" s="173"/>
      <c r="V949" s="173"/>
      <c r="W949" s="173"/>
      <c r="X949" s="173"/>
      <c r="Y949" s="173"/>
      <c r="Z949" s="173"/>
    </row>
    <row r="950" spans="1:26" ht="12.75" customHeight="1">
      <c r="A950" s="173"/>
      <c r="B950" s="173"/>
      <c r="C950" s="173"/>
      <c r="D950" s="173"/>
      <c r="E950" s="173"/>
      <c r="F950" s="173"/>
      <c r="G950" s="173"/>
      <c r="H950" s="173"/>
      <c r="I950" s="173"/>
      <c r="J950" s="173"/>
      <c r="K950" s="173"/>
      <c r="L950" s="173"/>
      <c r="M950" s="173"/>
      <c r="N950" s="173"/>
      <c r="O950" s="173"/>
      <c r="P950" s="173"/>
      <c r="Q950" s="173"/>
      <c r="R950" s="173"/>
      <c r="S950" s="173"/>
      <c r="T950" s="173"/>
      <c r="U950" s="173"/>
      <c r="V950" s="173"/>
      <c r="W950" s="173"/>
      <c r="X950" s="173"/>
      <c r="Y950" s="173"/>
      <c r="Z950" s="173"/>
    </row>
    <row r="951" spans="1:26" ht="12.75" customHeight="1">
      <c r="A951" s="173"/>
      <c r="B951" s="173"/>
      <c r="C951" s="173"/>
      <c r="D951" s="173"/>
      <c r="E951" s="173"/>
      <c r="F951" s="173"/>
      <c r="G951" s="173"/>
      <c r="H951" s="173"/>
      <c r="I951" s="173"/>
      <c r="J951" s="173"/>
      <c r="K951" s="173"/>
      <c r="L951" s="173"/>
      <c r="M951" s="173"/>
      <c r="N951" s="173"/>
      <c r="O951" s="173"/>
      <c r="P951" s="173"/>
      <c r="Q951" s="173"/>
      <c r="R951" s="173"/>
      <c r="S951" s="173"/>
      <c r="T951" s="173"/>
      <c r="U951" s="173"/>
      <c r="V951" s="173"/>
      <c r="W951" s="173"/>
      <c r="X951" s="173"/>
      <c r="Y951" s="173"/>
      <c r="Z951" s="173"/>
    </row>
    <row r="952" spans="1:26" ht="12.75" customHeight="1">
      <c r="A952" s="173"/>
      <c r="B952" s="173"/>
      <c r="C952" s="173"/>
      <c r="D952" s="173"/>
      <c r="E952" s="173"/>
      <c r="F952" s="173"/>
      <c r="G952" s="173"/>
      <c r="H952" s="173"/>
      <c r="I952" s="173"/>
      <c r="J952" s="173"/>
      <c r="K952" s="173"/>
      <c r="L952" s="173"/>
      <c r="M952" s="173"/>
      <c r="N952" s="173"/>
      <c r="O952" s="173"/>
      <c r="P952" s="173"/>
      <c r="Q952" s="173"/>
      <c r="R952" s="173"/>
      <c r="S952" s="173"/>
      <c r="T952" s="173"/>
      <c r="U952" s="173"/>
      <c r="V952" s="173"/>
      <c r="W952" s="173"/>
      <c r="X952" s="173"/>
      <c r="Y952" s="173"/>
      <c r="Z952" s="173"/>
    </row>
    <row r="953" spans="1:26" ht="12.75" customHeight="1">
      <c r="A953" s="173"/>
      <c r="B953" s="173"/>
      <c r="C953" s="173"/>
      <c r="D953" s="173"/>
      <c r="E953" s="173"/>
      <c r="F953" s="173"/>
      <c r="G953" s="173"/>
      <c r="H953" s="173"/>
      <c r="I953" s="173"/>
      <c r="J953" s="173"/>
      <c r="K953" s="173"/>
      <c r="L953" s="173"/>
      <c r="M953" s="173"/>
      <c r="N953" s="173"/>
      <c r="O953" s="173"/>
      <c r="P953" s="173"/>
      <c r="Q953" s="173"/>
      <c r="R953" s="173"/>
      <c r="S953" s="173"/>
      <c r="T953" s="173"/>
      <c r="U953" s="173"/>
      <c r="V953" s="173"/>
      <c r="W953" s="173"/>
      <c r="X953" s="173"/>
      <c r="Y953" s="173"/>
      <c r="Z953" s="173"/>
    </row>
    <row r="954" spans="1:26" ht="12.75" customHeight="1">
      <c r="A954" s="173"/>
      <c r="B954" s="173"/>
      <c r="C954" s="173"/>
      <c r="D954" s="173"/>
      <c r="E954" s="173"/>
      <c r="F954" s="173"/>
      <c r="G954" s="173"/>
      <c r="H954" s="173"/>
      <c r="I954" s="173"/>
      <c r="J954" s="173"/>
      <c r="K954" s="173"/>
      <c r="L954" s="173"/>
      <c r="M954" s="173"/>
      <c r="N954" s="173"/>
      <c r="O954" s="173"/>
      <c r="P954" s="173"/>
      <c r="Q954" s="173"/>
      <c r="R954" s="173"/>
      <c r="S954" s="173"/>
      <c r="T954" s="173"/>
      <c r="U954" s="173"/>
      <c r="V954" s="173"/>
      <c r="W954" s="173"/>
      <c r="X954" s="173"/>
      <c r="Y954" s="173"/>
      <c r="Z954" s="173"/>
    </row>
    <row r="955" spans="1:26" ht="12.75" customHeight="1">
      <c r="A955" s="173"/>
      <c r="B955" s="173"/>
      <c r="C955" s="173"/>
      <c r="D955" s="173"/>
      <c r="E955" s="173"/>
      <c r="F955" s="173"/>
      <c r="G955" s="173"/>
      <c r="H955" s="173"/>
      <c r="I955" s="173"/>
      <c r="J955" s="173"/>
      <c r="K955" s="173"/>
      <c r="L955" s="173"/>
      <c r="M955" s="173"/>
      <c r="N955" s="173"/>
      <c r="O955" s="173"/>
      <c r="P955" s="173"/>
      <c r="Q955" s="173"/>
      <c r="R955" s="173"/>
      <c r="S955" s="173"/>
      <c r="T955" s="173"/>
      <c r="U955" s="173"/>
      <c r="V955" s="173"/>
      <c r="W955" s="173"/>
      <c r="X955" s="173"/>
      <c r="Y955" s="173"/>
      <c r="Z955" s="173"/>
    </row>
    <row r="956" spans="1:26" ht="12.75" customHeight="1">
      <c r="A956" s="173"/>
      <c r="B956" s="173"/>
      <c r="C956" s="173"/>
      <c r="D956" s="173"/>
      <c r="E956" s="173"/>
      <c r="F956" s="173"/>
      <c r="G956" s="173"/>
      <c r="H956" s="173"/>
      <c r="I956" s="173"/>
      <c r="J956" s="173"/>
      <c r="K956" s="173"/>
      <c r="L956" s="173"/>
      <c r="M956" s="173"/>
      <c r="N956" s="173"/>
      <c r="O956" s="173"/>
      <c r="P956" s="173"/>
      <c r="Q956" s="173"/>
      <c r="R956" s="173"/>
      <c r="S956" s="173"/>
      <c r="T956" s="173"/>
      <c r="U956" s="173"/>
      <c r="V956" s="173"/>
      <c r="W956" s="173"/>
      <c r="X956" s="173"/>
      <c r="Y956" s="173"/>
      <c r="Z956" s="173"/>
    </row>
    <row r="957" spans="1:26" ht="12.75" customHeight="1">
      <c r="A957" s="173"/>
      <c r="B957" s="173"/>
      <c r="C957" s="173"/>
      <c r="D957" s="173"/>
      <c r="E957" s="173"/>
      <c r="F957" s="173"/>
      <c r="G957" s="173"/>
      <c r="H957" s="173"/>
      <c r="I957" s="173"/>
      <c r="J957" s="173"/>
      <c r="K957" s="173"/>
      <c r="L957" s="173"/>
      <c r="M957" s="173"/>
      <c r="N957" s="173"/>
      <c r="O957" s="173"/>
      <c r="P957" s="173"/>
      <c r="Q957" s="173"/>
      <c r="R957" s="173"/>
      <c r="S957" s="173"/>
      <c r="T957" s="173"/>
      <c r="U957" s="173"/>
      <c r="V957" s="173"/>
      <c r="W957" s="173"/>
      <c r="X957" s="173"/>
      <c r="Y957" s="173"/>
      <c r="Z957" s="173"/>
    </row>
    <row r="958" spans="1:26" ht="12.75" customHeight="1">
      <c r="A958" s="173"/>
      <c r="B958" s="173"/>
      <c r="C958" s="173"/>
      <c r="D958" s="173"/>
      <c r="E958" s="173"/>
      <c r="F958" s="173"/>
      <c r="G958" s="173"/>
      <c r="H958" s="173"/>
      <c r="I958" s="173"/>
      <c r="J958" s="173"/>
      <c r="K958" s="173"/>
      <c r="L958" s="173"/>
      <c r="M958" s="173"/>
      <c r="N958" s="173"/>
      <c r="O958" s="173"/>
      <c r="P958" s="173"/>
      <c r="Q958" s="173"/>
      <c r="R958" s="173"/>
      <c r="S958" s="173"/>
      <c r="T958" s="173"/>
      <c r="U958" s="173"/>
      <c r="V958" s="173"/>
      <c r="W958" s="173"/>
      <c r="X958" s="173"/>
      <c r="Y958" s="173"/>
      <c r="Z958" s="173"/>
    </row>
    <row r="959" spans="1:26" ht="12.75" customHeight="1">
      <c r="A959" s="173"/>
      <c r="B959" s="173"/>
      <c r="C959" s="173"/>
      <c r="D959" s="173"/>
      <c r="E959" s="173"/>
      <c r="F959" s="173"/>
      <c r="G959" s="173"/>
      <c r="H959" s="173"/>
      <c r="I959" s="173"/>
      <c r="J959" s="173"/>
      <c r="K959" s="173"/>
      <c r="L959" s="173"/>
      <c r="M959" s="173"/>
      <c r="N959" s="173"/>
      <c r="O959" s="173"/>
      <c r="P959" s="173"/>
      <c r="Q959" s="173"/>
      <c r="R959" s="173"/>
      <c r="S959" s="173"/>
      <c r="T959" s="173"/>
      <c r="U959" s="173"/>
      <c r="V959" s="173"/>
      <c r="W959" s="173"/>
      <c r="X959" s="173"/>
      <c r="Y959" s="173"/>
      <c r="Z959" s="173"/>
    </row>
    <row r="960" spans="1:26" ht="12.75" customHeight="1">
      <c r="A960" s="173"/>
      <c r="B960" s="173"/>
      <c r="C960" s="173"/>
      <c r="D960" s="173"/>
      <c r="E960" s="173"/>
      <c r="F960" s="173"/>
      <c r="G960" s="173"/>
      <c r="H960" s="173"/>
      <c r="I960" s="173"/>
      <c r="J960" s="173"/>
      <c r="K960" s="173"/>
      <c r="L960" s="173"/>
      <c r="M960" s="173"/>
      <c r="N960" s="173"/>
      <c r="O960" s="173"/>
      <c r="P960" s="173"/>
      <c r="Q960" s="173"/>
      <c r="R960" s="173"/>
      <c r="S960" s="173"/>
      <c r="T960" s="173"/>
      <c r="U960" s="173"/>
      <c r="V960" s="173"/>
      <c r="W960" s="173"/>
      <c r="X960" s="173"/>
      <c r="Y960" s="173"/>
      <c r="Z960" s="173"/>
    </row>
    <row r="961" spans="1:26" ht="12.75" customHeight="1">
      <c r="A961" s="173"/>
      <c r="B961" s="173"/>
      <c r="C961" s="173"/>
      <c r="D961" s="173"/>
      <c r="E961" s="173"/>
      <c r="F961" s="173"/>
      <c r="G961" s="173"/>
      <c r="H961" s="173"/>
      <c r="I961" s="173"/>
      <c r="J961" s="173"/>
      <c r="K961" s="173"/>
      <c r="L961" s="173"/>
      <c r="M961" s="173"/>
      <c r="N961" s="173"/>
      <c r="O961" s="173"/>
      <c r="P961" s="173"/>
      <c r="Q961" s="173"/>
      <c r="R961" s="173"/>
      <c r="S961" s="173"/>
      <c r="T961" s="173"/>
      <c r="U961" s="173"/>
      <c r="V961" s="173"/>
      <c r="W961" s="173"/>
      <c r="X961" s="173"/>
      <c r="Y961" s="173"/>
      <c r="Z961" s="173"/>
    </row>
    <row r="962" spans="1:26" ht="12.75" customHeight="1">
      <c r="A962" s="173"/>
      <c r="B962" s="173"/>
      <c r="C962" s="173"/>
      <c r="D962" s="173"/>
      <c r="E962" s="173"/>
      <c r="F962" s="173"/>
      <c r="G962" s="173"/>
      <c r="H962" s="173"/>
      <c r="I962" s="173"/>
      <c r="J962" s="173"/>
      <c r="K962" s="173"/>
      <c r="L962" s="173"/>
      <c r="M962" s="173"/>
      <c r="N962" s="173"/>
      <c r="O962" s="173"/>
      <c r="P962" s="173"/>
      <c r="Q962" s="173"/>
      <c r="R962" s="173"/>
      <c r="S962" s="173"/>
      <c r="T962" s="173"/>
      <c r="U962" s="173"/>
      <c r="V962" s="173"/>
      <c r="W962" s="173"/>
      <c r="X962" s="173"/>
      <c r="Y962" s="173"/>
      <c r="Z962" s="173"/>
    </row>
    <row r="963" spans="1:26" ht="12.75" customHeight="1">
      <c r="A963" s="173"/>
      <c r="B963" s="173"/>
      <c r="C963" s="173"/>
      <c r="D963" s="173"/>
      <c r="E963" s="173"/>
      <c r="F963" s="173"/>
      <c r="G963" s="173"/>
      <c r="H963" s="173"/>
      <c r="I963" s="173"/>
      <c r="J963" s="173"/>
      <c r="K963" s="173"/>
      <c r="L963" s="173"/>
      <c r="M963" s="173"/>
      <c r="N963" s="173"/>
      <c r="O963" s="173"/>
      <c r="P963" s="173"/>
      <c r="Q963" s="173"/>
      <c r="R963" s="173"/>
      <c r="S963" s="173"/>
      <c r="T963" s="173"/>
      <c r="U963" s="173"/>
      <c r="V963" s="173"/>
      <c r="W963" s="173"/>
      <c r="X963" s="173"/>
      <c r="Y963" s="173"/>
      <c r="Z963" s="173"/>
    </row>
    <row r="964" spans="1:26" ht="12.75" customHeight="1">
      <c r="A964" s="173"/>
      <c r="B964" s="173"/>
      <c r="C964" s="173"/>
      <c r="D964" s="173"/>
      <c r="E964" s="173"/>
      <c r="F964" s="173"/>
      <c r="G964" s="173"/>
      <c r="H964" s="173"/>
      <c r="I964" s="173"/>
      <c r="J964" s="173"/>
      <c r="K964" s="173"/>
      <c r="L964" s="173"/>
      <c r="M964" s="173"/>
      <c r="N964" s="173"/>
      <c r="O964" s="173"/>
      <c r="P964" s="173"/>
      <c r="Q964" s="173"/>
      <c r="R964" s="173"/>
      <c r="S964" s="173"/>
      <c r="T964" s="173"/>
      <c r="U964" s="173"/>
      <c r="V964" s="173"/>
      <c r="W964" s="173"/>
      <c r="X964" s="173"/>
      <c r="Y964" s="173"/>
      <c r="Z964" s="173"/>
    </row>
    <row r="965" spans="1:26" ht="12.75" customHeight="1">
      <c r="A965" s="173"/>
      <c r="B965" s="173"/>
      <c r="C965" s="173"/>
      <c r="D965" s="173"/>
      <c r="E965" s="173"/>
      <c r="F965" s="173"/>
      <c r="G965" s="173"/>
      <c r="H965" s="173"/>
      <c r="I965" s="173"/>
      <c r="J965" s="173"/>
      <c r="K965" s="173"/>
      <c r="L965" s="173"/>
      <c r="M965" s="173"/>
      <c r="N965" s="173"/>
      <c r="O965" s="173"/>
      <c r="P965" s="173"/>
      <c r="Q965" s="173"/>
      <c r="R965" s="173"/>
      <c r="S965" s="173"/>
      <c r="T965" s="173"/>
      <c r="U965" s="173"/>
      <c r="V965" s="173"/>
      <c r="W965" s="173"/>
      <c r="X965" s="173"/>
      <c r="Y965" s="173"/>
      <c r="Z965" s="173"/>
    </row>
    <row r="966" spans="1:26" ht="12.75" customHeight="1">
      <c r="A966" s="173"/>
      <c r="B966" s="173"/>
      <c r="C966" s="173"/>
      <c r="D966" s="173"/>
      <c r="E966" s="173"/>
      <c r="F966" s="173"/>
      <c r="G966" s="173"/>
      <c r="H966" s="173"/>
      <c r="I966" s="173"/>
      <c r="J966" s="173"/>
      <c r="K966" s="173"/>
      <c r="L966" s="173"/>
      <c r="M966" s="173"/>
      <c r="N966" s="173"/>
      <c r="O966" s="173"/>
      <c r="P966" s="173"/>
      <c r="Q966" s="173"/>
      <c r="R966" s="173"/>
      <c r="S966" s="173"/>
      <c r="T966" s="173"/>
      <c r="U966" s="173"/>
      <c r="V966" s="173"/>
      <c r="W966" s="173"/>
      <c r="X966" s="173"/>
      <c r="Y966" s="173"/>
      <c r="Z966" s="173"/>
    </row>
    <row r="967" spans="1:26" ht="12.75" customHeight="1">
      <c r="A967" s="173"/>
      <c r="B967" s="173"/>
      <c r="C967" s="173"/>
      <c r="D967" s="173"/>
      <c r="E967" s="173"/>
      <c r="F967" s="173"/>
      <c r="G967" s="173"/>
      <c r="H967" s="173"/>
      <c r="I967" s="173"/>
      <c r="J967" s="173"/>
      <c r="K967" s="173"/>
      <c r="L967" s="173"/>
      <c r="M967" s="173"/>
      <c r="N967" s="173"/>
      <c r="O967" s="173"/>
      <c r="P967" s="173"/>
      <c r="Q967" s="173"/>
      <c r="R967" s="173"/>
      <c r="S967" s="173"/>
      <c r="T967" s="173"/>
      <c r="U967" s="173"/>
      <c r="V967" s="173"/>
      <c r="W967" s="173"/>
      <c r="X967" s="173"/>
      <c r="Y967" s="173"/>
      <c r="Z967" s="173"/>
    </row>
    <row r="968" spans="1:26" ht="12.75" customHeight="1">
      <c r="A968" s="173"/>
      <c r="B968" s="173"/>
      <c r="C968" s="173"/>
      <c r="D968" s="173"/>
      <c r="E968" s="173"/>
      <c r="F968" s="173"/>
      <c r="G968" s="173"/>
      <c r="H968" s="173"/>
      <c r="I968" s="173"/>
      <c r="J968" s="173"/>
      <c r="K968" s="173"/>
      <c r="L968" s="173"/>
      <c r="M968" s="173"/>
      <c r="N968" s="173"/>
      <c r="O968" s="173"/>
      <c r="P968" s="173"/>
      <c r="Q968" s="173"/>
      <c r="R968" s="173"/>
      <c r="S968" s="173"/>
      <c r="T968" s="173"/>
      <c r="U968" s="173"/>
      <c r="V968" s="173"/>
      <c r="W968" s="173"/>
      <c r="X968" s="173"/>
      <c r="Y968" s="173"/>
      <c r="Z968" s="173"/>
    </row>
    <row r="969" spans="1:26" ht="12.75" customHeight="1">
      <c r="A969" s="173"/>
      <c r="B969" s="173"/>
      <c r="C969" s="173"/>
      <c r="D969" s="173"/>
      <c r="E969" s="173"/>
      <c r="F969" s="173"/>
      <c r="G969" s="173"/>
      <c r="H969" s="173"/>
      <c r="I969" s="173"/>
      <c r="J969" s="173"/>
      <c r="K969" s="173"/>
      <c r="L969" s="173"/>
      <c r="M969" s="173"/>
      <c r="N969" s="173"/>
      <c r="O969" s="173"/>
      <c r="P969" s="173"/>
      <c r="Q969" s="173"/>
      <c r="R969" s="173"/>
      <c r="S969" s="173"/>
      <c r="T969" s="173"/>
      <c r="U969" s="173"/>
      <c r="V969" s="173"/>
      <c r="W969" s="173"/>
      <c r="X969" s="173"/>
      <c r="Y969" s="173"/>
      <c r="Z969" s="173"/>
    </row>
    <row r="970" spans="1:26" ht="12.75" customHeight="1">
      <c r="A970" s="173"/>
      <c r="B970" s="173"/>
      <c r="C970" s="173"/>
      <c r="D970" s="173"/>
      <c r="E970" s="173"/>
      <c r="F970" s="173"/>
      <c r="G970" s="173"/>
      <c r="H970" s="173"/>
      <c r="I970" s="173"/>
      <c r="J970" s="173"/>
      <c r="K970" s="173"/>
      <c r="L970" s="173"/>
      <c r="M970" s="173"/>
      <c r="N970" s="173"/>
      <c r="O970" s="173"/>
      <c r="P970" s="173"/>
      <c r="Q970" s="173"/>
      <c r="R970" s="173"/>
      <c r="S970" s="173"/>
      <c r="T970" s="173"/>
      <c r="U970" s="173"/>
      <c r="V970" s="173"/>
      <c r="W970" s="173"/>
      <c r="X970" s="173"/>
      <c r="Y970" s="173"/>
      <c r="Z970" s="173"/>
    </row>
    <row r="971" spans="1:26" ht="12.75" customHeight="1">
      <c r="A971" s="173"/>
      <c r="B971" s="173"/>
      <c r="C971" s="173"/>
      <c r="D971" s="173"/>
      <c r="E971" s="173"/>
      <c r="F971" s="173"/>
      <c r="G971" s="173"/>
      <c r="H971" s="173"/>
      <c r="I971" s="173"/>
      <c r="J971" s="173"/>
      <c r="K971" s="173"/>
      <c r="L971" s="173"/>
      <c r="M971" s="173"/>
      <c r="N971" s="173"/>
      <c r="O971" s="173"/>
      <c r="P971" s="173"/>
      <c r="Q971" s="173"/>
      <c r="R971" s="173"/>
      <c r="S971" s="173"/>
      <c r="T971" s="173"/>
      <c r="U971" s="173"/>
      <c r="V971" s="173"/>
      <c r="W971" s="173"/>
      <c r="X971" s="173"/>
      <c r="Y971" s="173"/>
      <c r="Z971" s="173"/>
    </row>
    <row r="972" spans="1:26" ht="12.75" customHeight="1">
      <c r="A972" s="173"/>
      <c r="B972" s="173"/>
      <c r="C972" s="173"/>
      <c r="D972" s="173"/>
      <c r="E972" s="173"/>
      <c r="F972" s="173"/>
      <c r="G972" s="173"/>
      <c r="H972" s="173"/>
      <c r="I972" s="173"/>
      <c r="J972" s="173"/>
      <c r="K972" s="173"/>
      <c r="L972" s="173"/>
      <c r="M972" s="173"/>
      <c r="N972" s="173"/>
      <c r="O972" s="173"/>
      <c r="P972" s="173"/>
      <c r="Q972" s="173"/>
      <c r="R972" s="173"/>
      <c r="S972" s="173"/>
      <c r="T972" s="173"/>
      <c r="U972" s="173"/>
      <c r="V972" s="173"/>
      <c r="W972" s="173"/>
      <c r="X972" s="173"/>
      <c r="Y972" s="173"/>
      <c r="Z972" s="173"/>
    </row>
    <row r="973" spans="1:26" ht="12.75" customHeight="1">
      <c r="A973" s="173"/>
      <c r="B973" s="173"/>
      <c r="C973" s="173"/>
      <c r="D973" s="173"/>
      <c r="E973" s="173"/>
      <c r="F973" s="173"/>
      <c r="G973" s="173"/>
      <c r="H973" s="173"/>
      <c r="I973" s="173"/>
      <c r="J973" s="173"/>
      <c r="K973" s="173"/>
      <c r="L973" s="173"/>
      <c r="M973" s="173"/>
      <c r="N973" s="173"/>
      <c r="O973" s="173"/>
      <c r="P973" s="173"/>
      <c r="Q973" s="173"/>
      <c r="R973" s="173"/>
      <c r="S973" s="173"/>
      <c r="T973" s="173"/>
      <c r="U973" s="173"/>
      <c r="V973" s="173"/>
      <c r="W973" s="173"/>
      <c r="X973" s="173"/>
      <c r="Y973" s="173"/>
      <c r="Z973" s="173"/>
    </row>
    <row r="974" spans="1:26" ht="12.75" customHeight="1">
      <c r="A974" s="173"/>
      <c r="B974" s="173"/>
      <c r="C974" s="173"/>
      <c r="D974" s="173"/>
      <c r="E974" s="173"/>
      <c r="F974" s="173"/>
      <c r="G974" s="173"/>
      <c r="H974" s="173"/>
      <c r="I974" s="173"/>
      <c r="J974" s="173"/>
      <c r="K974" s="173"/>
      <c r="L974" s="173"/>
      <c r="M974" s="173"/>
      <c r="N974" s="173"/>
      <c r="O974" s="173"/>
      <c r="P974" s="173"/>
      <c r="Q974" s="173"/>
      <c r="R974" s="173"/>
      <c r="S974" s="173"/>
      <c r="T974" s="173"/>
      <c r="U974" s="173"/>
      <c r="V974" s="173"/>
      <c r="W974" s="173"/>
      <c r="X974" s="173"/>
      <c r="Y974" s="173"/>
      <c r="Z974" s="173"/>
    </row>
    <row r="975" spans="1:26" ht="12.75" customHeight="1">
      <c r="A975" s="173"/>
      <c r="B975" s="173"/>
      <c r="C975" s="173"/>
      <c r="D975" s="173"/>
      <c r="E975" s="173"/>
      <c r="F975" s="173"/>
      <c r="G975" s="173"/>
      <c r="H975" s="173"/>
      <c r="I975" s="173"/>
      <c r="J975" s="173"/>
      <c r="K975" s="173"/>
      <c r="L975" s="173"/>
      <c r="M975" s="173"/>
      <c r="N975" s="173"/>
      <c r="O975" s="173"/>
      <c r="P975" s="173"/>
      <c r="Q975" s="173"/>
      <c r="R975" s="173"/>
      <c r="S975" s="173"/>
      <c r="T975" s="173"/>
      <c r="U975" s="173"/>
      <c r="V975" s="173"/>
      <c r="W975" s="173"/>
      <c r="X975" s="173"/>
      <c r="Y975" s="173"/>
      <c r="Z975" s="173"/>
    </row>
    <row r="976" spans="1:26" ht="12.75" customHeight="1">
      <c r="A976" s="173"/>
      <c r="B976" s="173"/>
      <c r="C976" s="173"/>
      <c r="D976" s="173"/>
      <c r="E976" s="173"/>
      <c r="F976" s="173"/>
      <c r="G976" s="173"/>
      <c r="H976" s="173"/>
      <c r="I976" s="173"/>
      <c r="J976" s="173"/>
      <c r="K976" s="173"/>
      <c r="L976" s="173"/>
      <c r="M976" s="173"/>
      <c r="N976" s="173"/>
      <c r="O976" s="173"/>
      <c r="P976" s="173"/>
      <c r="Q976" s="173"/>
      <c r="R976" s="173"/>
      <c r="S976" s="173"/>
      <c r="T976" s="173"/>
      <c r="U976" s="173"/>
      <c r="V976" s="173"/>
      <c r="W976" s="173"/>
      <c r="X976" s="173"/>
      <c r="Y976" s="173"/>
      <c r="Z976" s="173"/>
    </row>
    <row r="977" spans="1:26" ht="12.75" customHeight="1">
      <c r="A977" s="173"/>
      <c r="B977" s="173"/>
      <c r="C977" s="173"/>
      <c r="D977" s="173"/>
      <c r="E977" s="173"/>
      <c r="F977" s="173"/>
      <c r="G977" s="173"/>
      <c r="H977" s="173"/>
      <c r="I977" s="173"/>
      <c r="J977" s="173"/>
      <c r="K977" s="173"/>
      <c r="L977" s="173"/>
      <c r="M977" s="173"/>
      <c r="N977" s="173"/>
      <c r="O977" s="173"/>
      <c r="P977" s="173"/>
      <c r="Q977" s="173"/>
      <c r="R977" s="173"/>
      <c r="S977" s="173"/>
      <c r="T977" s="173"/>
      <c r="U977" s="173"/>
      <c r="V977" s="173"/>
      <c r="W977" s="173"/>
      <c r="X977" s="173"/>
      <c r="Y977" s="173"/>
      <c r="Z977" s="173"/>
    </row>
    <row r="978" spans="1:26" ht="12.75" customHeight="1">
      <c r="A978" s="173"/>
      <c r="B978" s="173"/>
      <c r="C978" s="173"/>
      <c r="D978" s="173"/>
      <c r="E978" s="173"/>
      <c r="F978" s="173"/>
      <c r="G978" s="173"/>
      <c r="H978" s="173"/>
      <c r="I978" s="173"/>
      <c r="J978" s="173"/>
      <c r="K978" s="173"/>
      <c r="L978" s="173"/>
      <c r="M978" s="173"/>
      <c r="N978" s="173"/>
      <c r="O978" s="173"/>
      <c r="P978" s="173"/>
      <c r="Q978" s="173"/>
      <c r="R978" s="173"/>
      <c r="S978" s="173"/>
      <c r="T978" s="173"/>
      <c r="U978" s="173"/>
      <c r="V978" s="173"/>
      <c r="W978" s="173"/>
      <c r="X978" s="173"/>
      <c r="Y978" s="173"/>
      <c r="Z978" s="173"/>
    </row>
    <row r="979" spans="1:26" ht="12.75" customHeight="1">
      <c r="A979" s="173"/>
      <c r="B979" s="173"/>
      <c r="C979" s="173"/>
      <c r="D979" s="173"/>
      <c r="E979" s="173"/>
      <c r="F979" s="173"/>
      <c r="G979" s="173"/>
      <c r="H979" s="173"/>
      <c r="I979" s="173"/>
      <c r="J979" s="173"/>
      <c r="K979" s="173"/>
      <c r="L979" s="173"/>
      <c r="M979" s="173"/>
      <c r="N979" s="173"/>
      <c r="O979" s="173"/>
      <c r="P979" s="173"/>
      <c r="Q979" s="173"/>
      <c r="R979" s="173"/>
      <c r="S979" s="173"/>
      <c r="T979" s="173"/>
      <c r="U979" s="173"/>
      <c r="V979" s="173"/>
      <c r="W979" s="173"/>
      <c r="X979" s="173"/>
      <c r="Y979" s="173"/>
      <c r="Z979" s="173"/>
    </row>
    <row r="980" spans="1:26" ht="12.75" customHeight="1">
      <c r="A980" s="173"/>
      <c r="B980" s="173"/>
      <c r="C980" s="173"/>
      <c r="D980" s="173"/>
      <c r="E980" s="173"/>
      <c r="F980" s="173"/>
      <c r="G980" s="173"/>
      <c r="H980" s="173"/>
      <c r="I980" s="173"/>
      <c r="J980" s="173"/>
      <c r="K980" s="173"/>
      <c r="L980" s="173"/>
      <c r="M980" s="173"/>
      <c r="N980" s="173"/>
      <c r="O980" s="173"/>
      <c r="P980" s="173"/>
      <c r="Q980" s="173"/>
      <c r="R980" s="173"/>
      <c r="S980" s="173"/>
      <c r="T980" s="173"/>
      <c r="U980" s="173"/>
      <c r="V980" s="173"/>
      <c r="W980" s="173"/>
      <c r="X980" s="173"/>
      <c r="Y980" s="173"/>
      <c r="Z980" s="173"/>
    </row>
    <row r="981" spans="1:26" ht="12.75" customHeight="1">
      <c r="A981" s="173"/>
      <c r="B981" s="173"/>
      <c r="C981" s="173"/>
      <c r="D981" s="173"/>
      <c r="E981" s="173"/>
      <c r="F981" s="173"/>
      <c r="G981" s="173"/>
      <c r="H981" s="173"/>
      <c r="I981" s="173"/>
      <c r="J981" s="173"/>
      <c r="K981" s="173"/>
      <c r="L981" s="173"/>
      <c r="M981" s="173"/>
      <c r="N981" s="173"/>
      <c r="O981" s="173"/>
      <c r="P981" s="173"/>
      <c r="Q981" s="173"/>
      <c r="R981" s="173"/>
      <c r="S981" s="173"/>
      <c r="T981" s="173"/>
      <c r="U981" s="173"/>
      <c r="V981" s="173"/>
      <c r="W981" s="173"/>
      <c r="X981" s="173"/>
      <c r="Y981" s="173"/>
      <c r="Z981" s="173"/>
    </row>
    <row r="982" spans="1:26" ht="12.75" customHeight="1">
      <c r="A982" s="173"/>
      <c r="B982" s="173"/>
      <c r="C982" s="173"/>
      <c r="D982" s="173"/>
      <c r="E982" s="173"/>
      <c r="F982" s="173"/>
      <c r="G982" s="173"/>
      <c r="H982" s="173"/>
      <c r="I982" s="173"/>
      <c r="J982" s="173"/>
      <c r="K982" s="173"/>
      <c r="L982" s="173"/>
      <c r="M982" s="173"/>
      <c r="N982" s="173"/>
      <c r="O982" s="173"/>
      <c r="P982" s="173"/>
      <c r="Q982" s="173"/>
      <c r="R982" s="173"/>
      <c r="S982" s="173"/>
      <c r="T982" s="173"/>
      <c r="U982" s="173"/>
      <c r="V982" s="173"/>
      <c r="W982" s="173"/>
      <c r="X982" s="173"/>
      <c r="Y982" s="173"/>
      <c r="Z982" s="173"/>
    </row>
    <row r="983" spans="1:26" ht="12.75" customHeight="1">
      <c r="A983" s="173"/>
      <c r="B983" s="173"/>
      <c r="C983" s="173"/>
      <c r="D983" s="173"/>
      <c r="E983" s="173"/>
      <c r="F983" s="173"/>
      <c r="G983" s="173"/>
      <c r="H983" s="173"/>
      <c r="I983" s="173"/>
      <c r="J983" s="173"/>
      <c r="K983" s="173"/>
      <c r="L983" s="173"/>
      <c r="M983" s="173"/>
      <c r="N983" s="173"/>
      <c r="O983" s="173"/>
      <c r="P983" s="173"/>
      <c r="Q983" s="173"/>
      <c r="R983" s="173"/>
      <c r="S983" s="173"/>
      <c r="T983" s="173"/>
      <c r="U983" s="173"/>
      <c r="V983" s="173"/>
      <c r="W983" s="173"/>
      <c r="X983" s="173"/>
      <c r="Y983" s="173"/>
      <c r="Z983" s="173"/>
    </row>
    <row r="984" spans="1:26" ht="12.75" customHeight="1">
      <c r="A984" s="173"/>
      <c r="B984" s="173"/>
      <c r="C984" s="173"/>
      <c r="D984" s="173"/>
      <c r="E984" s="173"/>
      <c r="F984" s="173"/>
      <c r="G984" s="173"/>
      <c r="H984" s="173"/>
      <c r="I984" s="173"/>
      <c r="J984" s="173"/>
      <c r="K984" s="173"/>
      <c r="L984" s="173"/>
      <c r="M984" s="173"/>
      <c r="N984" s="173"/>
      <c r="O984" s="173"/>
      <c r="P984" s="173"/>
      <c r="Q984" s="173"/>
      <c r="R984" s="173"/>
      <c r="S984" s="173"/>
      <c r="T984" s="173"/>
      <c r="U984" s="173"/>
      <c r="V984" s="173"/>
      <c r="W984" s="173"/>
      <c r="X984" s="173"/>
      <c r="Y984" s="173"/>
      <c r="Z984" s="173"/>
    </row>
    <row r="985" spans="1:26" ht="12.75" customHeight="1">
      <c r="A985" s="173"/>
      <c r="B985" s="173"/>
      <c r="C985" s="173"/>
      <c r="D985" s="173"/>
      <c r="E985" s="173"/>
      <c r="F985" s="173"/>
      <c r="G985" s="173"/>
      <c r="H985" s="173"/>
      <c r="I985" s="173"/>
      <c r="J985" s="173"/>
      <c r="K985" s="173"/>
      <c r="L985" s="173"/>
      <c r="M985" s="173"/>
      <c r="N985" s="173"/>
      <c r="O985" s="173"/>
      <c r="P985" s="173"/>
      <c r="Q985" s="173"/>
      <c r="R985" s="173"/>
      <c r="S985" s="173"/>
      <c r="T985" s="173"/>
      <c r="U985" s="173"/>
      <c r="V985" s="173"/>
      <c r="W985" s="173"/>
      <c r="X985" s="173"/>
      <c r="Y985" s="173"/>
      <c r="Z985" s="173"/>
    </row>
    <row r="986" spans="1:26" ht="12.75" customHeight="1">
      <c r="A986" s="173"/>
      <c r="B986" s="173"/>
      <c r="C986" s="173"/>
      <c r="D986" s="173"/>
      <c r="E986" s="173"/>
      <c r="F986" s="173"/>
      <c r="G986" s="173"/>
      <c r="H986" s="173"/>
      <c r="I986" s="173"/>
      <c r="J986" s="173"/>
      <c r="K986" s="173"/>
      <c r="L986" s="173"/>
      <c r="M986" s="173"/>
      <c r="N986" s="173"/>
      <c r="O986" s="173"/>
      <c r="P986" s="173"/>
      <c r="Q986" s="173"/>
      <c r="R986" s="173"/>
      <c r="S986" s="173"/>
      <c r="T986" s="173"/>
      <c r="U986" s="173"/>
      <c r="V986" s="173"/>
      <c r="W986" s="173"/>
      <c r="X986" s="173"/>
      <c r="Y986" s="173"/>
      <c r="Z986" s="173"/>
    </row>
    <row r="987" spans="1:26" ht="12.75" customHeight="1">
      <c r="A987" s="173"/>
      <c r="B987" s="173"/>
      <c r="C987" s="173"/>
      <c r="D987" s="173"/>
      <c r="E987" s="173"/>
      <c r="F987" s="173"/>
      <c r="G987" s="173"/>
      <c r="H987" s="173"/>
      <c r="I987" s="173"/>
      <c r="J987" s="173"/>
      <c r="K987" s="173"/>
      <c r="L987" s="173"/>
      <c r="M987" s="173"/>
      <c r="N987" s="173"/>
      <c r="O987" s="173"/>
      <c r="P987" s="173"/>
      <c r="Q987" s="173"/>
      <c r="R987" s="173"/>
      <c r="S987" s="173"/>
      <c r="T987" s="173"/>
      <c r="U987" s="173"/>
      <c r="V987" s="173"/>
      <c r="W987" s="173"/>
      <c r="X987" s="173"/>
      <c r="Y987" s="173"/>
      <c r="Z987" s="173"/>
    </row>
    <row r="988" spans="1:26" ht="12.75" customHeight="1">
      <c r="A988" s="173"/>
      <c r="B988" s="173"/>
      <c r="C988" s="173"/>
      <c r="D988" s="173"/>
      <c r="E988" s="173"/>
      <c r="F988" s="173"/>
      <c r="G988" s="173"/>
      <c r="H988" s="173"/>
      <c r="I988" s="173"/>
      <c r="J988" s="173"/>
      <c r="K988" s="173"/>
      <c r="L988" s="173"/>
      <c r="M988" s="173"/>
      <c r="N988" s="173"/>
      <c r="O988" s="173"/>
      <c r="P988" s="173"/>
      <c r="Q988" s="173"/>
      <c r="R988" s="173"/>
      <c r="S988" s="173"/>
      <c r="T988" s="173"/>
      <c r="U988" s="173"/>
      <c r="V988" s="173"/>
      <c r="W988" s="173"/>
      <c r="X988" s="173"/>
      <c r="Y988" s="173"/>
      <c r="Z988" s="173"/>
    </row>
    <row r="989" spans="1:26" ht="12.75" customHeight="1">
      <c r="A989" s="173"/>
      <c r="B989" s="173"/>
      <c r="C989" s="173"/>
      <c r="D989" s="173"/>
      <c r="E989" s="173"/>
      <c r="F989" s="173"/>
      <c r="G989" s="173"/>
      <c r="H989" s="173"/>
      <c r="I989" s="173"/>
      <c r="J989" s="173"/>
      <c r="K989" s="173"/>
      <c r="L989" s="173"/>
      <c r="M989" s="173"/>
      <c r="N989" s="173"/>
      <c r="O989" s="173"/>
      <c r="P989" s="173"/>
      <c r="Q989" s="173"/>
      <c r="R989" s="173"/>
      <c r="S989" s="173"/>
      <c r="T989" s="173"/>
      <c r="U989" s="173"/>
      <c r="V989" s="173"/>
      <c r="W989" s="173"/>
      <c r="X989" s="173"/>
      <c r="Y989" s="173"/>
      <c r="Z989" s="173"/>
    </row>
    <row r="990" spans="1:26" ht="12.75" customHeight="1">
      <c r="A990" s="173"/>
      <c r="B990" s="173"/>
      <c r="C990" s="173"/>
      <c r="D990" s="173"/>
      <c r="E990" s="173"/>
      <c r="F990" s="173"/>
      <c r="G990" s="173"/>
      <c r="H990" s="173"/>
      <c r="I990" s="173"/>
      <c r="J990" s="173"/>
      <c r="K990" s="173"/>
      <c r="L990" s="173"/>
      <c r="M990" s="173"/>
      <c r="N990" s="173"/>
      <c r="O990" s="173"/>
      <c r="P990" s="173"/>
      <c r="Q990" s="173"/>
      <c r="R990" s="173"/>
      <c r="S990" s="173"/>
      <c r="T990" s="173"/>
      <c r="U990" s="173"/>
      <c r="V990" s="173"/>
      <c r="W990" s="173"/>
      <c r="X990" s="173"/>
      <c r="Y990" s="173"/>
      <c r="Z990" s="173"/>
    </row>
    <row r="991" spans="1:26" ht="12.75" customHeight="1">
      <c r="A991" s="173"/>
      <c r="B991" s="173"/>
      <c r="C991" s="173"/>
      <c r="D991" s="173"/>
      <c r="E991" s="173"/>
      <c r="F991" s="173"/>
      <c r="G991" s="173"/>
      <c r="H991" s="173"/>
      <c r="I991" s="173"/>
      <c r="J991" s="173"/>
      <c r="K991" s="173"/>
      <c r="L991" s="173"/>
      <c r="M991" s="173"/>
      <c r="N991" s="173"/>
      <c r="O991" s="173"/>
      <c r="P991" s="173"/>
      <c r="Q991" s="173"/>
      <c r="R991" s="173"/>
      <c r="S991" s="173"/>
      <c r="T991" s="173"/>
      <c r="U991" s="173"/>
      <c r="V991" s="173"/>
      <c r="W991" s="173"/>
      <c r="X991" s="173"/>
      <c r="Y991" s="173"/>
      <c r="Z991" s="173"/>
    </row>
    <row r="992" spans="1:26" ht="12.75" customHeight="1">
      <c r="A992" s="173"/>
      <c r="B992" s="173"/>
      <c r="C992" s="173"/>
      <c r="D992" s="173"/>
      <c r="E992" s="173"/>
      <c r="F992" s="173"/>
      <c r="G992" s="173"/>
      <c r="H992" s="173"/>
      <c r="I992" s="173"/>
      <c r="J992" s="173"/>
      <c r="K992" s="173"/>
      <c r="L992" s="173"/>
      <c r="M992" s="173"/>
      <c r="N992" s="173"/>
      <c r="O992" s="173"/>
      <c r="P992" s="173"/>
      <c r="Q992" s="173"/>
      <c r="R992" s="173"/>
      <c r="S992" s="173"/>
      <c r="T992" s="173"/>
      <c r="U992" s="173"/>
      <c r="V992" s="173"/>
      <c r="W992" s="173"/>
      <c r="X992" s="173"/>
      <c r="Y992" s="173"/>
      <c r="Z992" s="173"/>
    </row>
    <row r="993" spans="1:26" ht="12.75" customHeight="1">
      <c r="A993" s="173"/>
      <c r="B993" s="173"/>
      <c r="C993" s="173"/>
      <c r="D993" s="173"/>
      <c r="E993" s="173"/>
      <c r="F993" s="173"/>
      <c r="G993" s="173"/>
      <c r="H993" s="173"/>
      <c r="I993" s="173"/>
      <c r="J993" s="173"/>
      <c r="K993" s="173"/>
      <c r="L993" s="173"/>
      <c r="M993" s="173"/>
      <c r="N993" s="173"/>
      <c r="O993" s="173"/>
      <c r="P993" s="173"/>
      <c r="Q993" s="173"/>
      <c r="R993" s="173"/>
      <c r="S993" s="173"/>
      <c r="T993" s="173"/>
      <c r="U993" s="173"/>
      <c r="V993" s="173"/>
      <c r="W993" s="173"/>
      <c r="X993" s="173"/>
      <c r="Y993" s="173"/>
      <c r="Z993" s="173"/>
    </row>
    <row r="994" spans="1:26" ht="12.75" customHeight="1">
      <c r="A994" s="173"/>
      <c r="B994" s="173"/>
      <c r="C994" s="173"/>
      <c r="D994" s="173"/>
      <c r="E994" s="173"/>
      <c r="F994" s="173"/>
      <c r="G994" s="173"/>
      <c r="H994" s="173"/>
      <c r="I994" s="173"/>
      <c r="J994" s="173"/>
      <c r="K994" s="173"/>
      <c r="L994" s="173"/>
      <c r="M994" s="173"/>
      <c r="N994" s="173"/>
      <c r="O994" s="173"/>
      <c r="P994" s="173"/>
      <c r="Q994" s="173"/>
      <c r="R994" s="173"/>
      <c r="S994" s="173"/>
      <c r="T994" s="173"/>
      <c r="U994" s="173"/>
      <c r="V994" s="173"/>
      <c r="W994" s="173"/>
      <c r="X994" s="173"/>
      <c r="Y994" s="173"/>
      <c r="Z994" s="173"/>
    </row>
    <row r="995" spans="1:26" ht="12.75" customHeight="1">
      <c r="A995" s="173"/>
      <c r="B995" s="173"/>
      <c r="C995" s="173"/>
      <c r="D995" s="173"/>
      <c r="E995" s="173"/>
      <c r="F995" s="173"/>
      <c r="G995" s="173"/>
      <c r="H995" s="173"/>
      <c r="I995" s="173"/>
      <c r="J995" s="173"/>
      <c r="K995" s="173"/>
      <c r="L995" s="173"/>
      <c r="M995" s="173"/>
      <c r="N995" s="173"/>
      <c r="O995" s="173"/>
      <c r="P995" s="173"/>
      <c r="Q995" s="173"/>
      <c r="R995" s="173"/>
      <c r="S995" s="173"/>
      <c r="T995" s="173"/>
      <c r="U995" s="173"/>
      <c r="V995" s="173"/>
      <c r="W995" s="173"/>
      <c r="X995" s="173"/>
      <c r="Y995" s="173"/>
      <c r="Z995" s="173"/>
    </row>
    <row r="996" spans="1:26" ht="12.75" customHeight="1">
      <c r="A996" s="173"/>
      <c r="B996" s="173"/>
      <c r="C996" s="173"/>
      <c r="D996" s="173"/>
      <c r="E996" s="173"/>
      <c r="F996" s="173"/>
      <c r="G996" s="173"/>
      <c r="H996" s="173"/>
      <c r="I996" s="173"/>
      <c r="J996" s="173"/>
      <c r="K996" s="173"/>
      <c r="L996" s="173"/>
      <c r="M996" s="173"/>
      <c r="N996" s="173"/>
      <c r="O996" s="173"/>
      <c r="P996" s="173"/>
      <c r="Q996" s="173"/>
      <c r="R996" s="173"/>
      <c r="S996" s="173"/>
      <c r="T996" s="173"/>
      <c r="U996" s="173"/>
      <c r="V996" s="173"/>
      <c r="W996" s="173"/>
      <c r="X996" s="173"/>
      <c r="Y996" s="173"/>
      <c r="Z996" s="173"/>
    </row>
    <row r="997" spans="1:26" ht="12.75" customHeight="1">
      <c r="A997" s="173"/>
      <c r="B997" s="173"/>
      <c r="C997" s="173"/>
      <c r="D997" s="173"/>
      <c r="E997" s="173"/>
      <c r="F997" s="173"/>
      <c r="G997" s="173"/>
      <c r="H997" s="173"/>
      <c r="I997" s="173"/>
      <c r="J997" s="173"/>
      <c r="K997" s="173"/>
      <c r="L997" s="173"/>
      <c r="M997" s="173"/>
      <c r="N997" s="173"/>
      <c r="O997" s="173"/>
      <c r="P997" s="173"/>
      <c r="Q997" s="173"/>
      <c r="R997" s="173"/>
      <c r="S997" s="173"/>
      <c r="T997" s="173"/>
      <c r="U997" s="173"/>
      <c r="V997" s="173"/>
      <c r="W997" s="173"/>
      <c r="X997" s="173"/>
      <c r="Y997" s="173"/>
      <c r="Z997" s="173"/>
    </row>
    <row r="998" spans="1:26" ht="12.75" customHeight="1">
      <c r="A998" s="173"/>
      <c r="B998" s="173"/>
      <c r="C998" s="173"/>
      <c r="D998" s="173"/>
      <c r="E998" s="173"/>
      <c r="F998" s="173"/>
      <c r="G998" s="173"/>
      <c r="H998" s="173"/>
      <c r="I998" s="173"/>
      <c r="J998" s="173"/>
      <c r="K998" s="173"/>
      <c r="L998" s="173"/>
      <c r="M998" s="173"/>
      <c r="N998" s="173"/>
      <c r="O998" s="173"/>
      <c r="P998" s="173"/>
      <c r="Q998" s="173"/>
      <c r="R998" s="173"/>
      <c r="S998" s="173"/>
      <c r="T998" s="173"/>
      <c r="U998" s="173"/>
      <c r="V998" s="173"/>
      <c r="W998" s="173"/>
      <c r="X998" s="173"/>
      <c r="Y998" s="173"/>
      <c r="Z998" s="173"/>
    </row>
    <row r="999" spans="1:26" ht="12.75" customHeight="1">
      <c r="A999" s="173"/>
      <c r="B999" s="173"/>
      <c r="C999" s="173"/>
      <c r="D999" s="173"/>
      <c r="E999" s="173"/>
      <c r="F999" s="173"/>
      <c r="G999" s="173"/>
      <c r="H999" s="173"/>
      <c r="I999" s="173"/>
      <c r="J999" s="173"/>
      <c r="K999" s="173"/>
      <c r="L999" s="173"/>
      <c r="M999" s="173"/>
      <c r="N999" s="173"/>
      <c r="O999" s="173"/>
      <c r="P999" s="173"/>
      <c r="Q999" s="173"/>
      <c r="R999" s="173"/>
      <c r="S999" s="173"/>
      <c r="T999" s="173"/>
      <c r="U999" s="173"/>
      <c r="V999" s="173"/>
      <c r="W999" s="173"/>
      <c r="X999" s="173"/>
      <c r="Y999" s="173"/>
      <c r="Z999" s="173"/>
    </row>
    <row r="1000" spans="1:26" ht="12.75" customHeight="1">
      <c r="A1000" s="173"/>
      <c r="B1000" s="173"/>
      <c r="C1000" s="173"/>
      <c r="D1000" s="173"/>
      <c r="E1000" s="173"/>
      <c r="F1000" s="173"/>
      <c r="G1000" s="173"/>
      <c r="H1000" s="173"/>
      <c r="I1000" s="173"/>
      <c r="J1000" s="173"/>
      <c r="K1000" s="173"/>
      <c r="L1000" s="173"/>
      <c r="M1000" s="173"/>
      <c r="N1000" s="173"/>
      <c r="O1000" s="173"/>
      <c r="P1000" s="173"/>
      <c r="Q1000" s="173"/>
      <c r="R1000" s="173"/>
      <c r="S1000" s="173"/>
      <c r="T1000" s="173"/>
      <c r="U1000" s="173"/>
      <c r="V1000" s="173"/>
      <c r="W1000" s="173"/>
      <c r="X1000" s="173"/>
      <c r="Y1000" s="173"/>
      <c r="Z1000" s="173"/>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O67"/>
  <sheetViews>
    <sheetView workbookViewId="0">
      <selection sqref="A1:B1"/>
    </sheetView>
  </sheetViews>
  <sheetFormatPr baseColWidth="10" defaultColWidth="12.625" defaultRowHeight="15" customHeight="1"/>
  <cols>
    <col min="7" max="7" width="29.875" customWidth="1"/>
  </cols>
  <sheetData>
    <row r="1" spans="1:10">
      <c r="A1" s="363" t="s">
        <v>323</v>
      </c>
      <c r="B1" s="198"/>
    </row>
    <row r="6" spans="1:10" ht="15" customHeight="1">
      <c r="G6" s="364" t="s">
        <v>324</v>
      </c>
      <c r="H6" s="198"/>
      <c r="I6" s="198"/>
      <c r="J6" s="198"/>
    </row>
    <row r="7" spans="1:10" ht="15" customHeight="1">
      <c r="G7" s="365"/>
      <c r="H7" s="226"/>
      <c r="I7" s="226"/>
      <c r="J7" s="226"/>
    </row>
    <row r="8" spans="1:10" ht="15" customHeight="1">
      <c r="G8" s="366"/>
      <c r="H8" s="198"/>
      <c r="I8" s="198"/>
      <c r="J8" s="198"/>
    </row>
    <row r="9" spans="1:10">
      <c r="G9" s="189"/>
      <c r="H9" s="190"/>
      <c r="I9" s="190"/>
      <c r="J9" s="190"/>
    </row>
    <row r="10" spans="1:10" ht="15" customHeight="1">
      <c r="G10" s="366"/>
      <c r="H10" s="198"/>
      <c r="I10" s="198"/>
      <c r="J10" s="198"/>
    </row>
    <row r="11" spans="1:10">
      <c r="G11" s="367"/>
      <c r="H11" s="198"/>
      <c r="I11" s="198"/>
      <c r="J11" s="198"/>
    </row>
    <row r="12" spans="1:10">
      <c r="A12" s="188" t="s">
        <v>259</v>
      </c>
      <c r="G12" s="366"/>
      <c r="H12" s="198"/>
      <c r="I12" s="198"/>
      <c r="J12" s="198"/>
    </row>
    <row r="13" spans="1:10">
      <c r="G13" s="367"/>
      <c r="H13" s="198"/>
      <c r="I13" s="198"/>
      <c r="J13" s="198"/>
    </row>
    <row r="14" spans="1:10" ht="15" customHeight="1">
      <c r="G14" s="366"/>
      <c r="H14" s="198"/>
      <c r="I14" s="198"/>
      <c r="J14" s="198"/>
    </row>
    <row r="15" spans="1:10">
      <c r="G15" s="367"/>
      <c r="H15" s="198"/>
      <c r="I15" s="198"/>
      <c r="J15" s="198"/>
    </row>
    <row r="16" spans="1:10" ht="15" customHeight="1">
      <c r="G16" s="366"/>
      <c r="H16" s="198"/>
      <c r="I16" s="198"/>
      <c r="J16" s="198"/>
    </row>
    <row r="17" spans="1:10">
      <c r="G17" s="367"/>
      <c r="H17" s="198"/>
      <c r="I17" s="198"/>
      <c r="J17" s="198"/>
    </row>
    <row r="21" spans="1:10" ht="15" customHeight="1">
      <c r="G21" s="191"/>
    </row>
    <row r="25" spans="1:10">
      <c r="A25" s="188" t="s">
        <v>325</v>
      </c>
      <c r="G25" s="363" t="s">
        <v>326</v>
      </c>
      <c r="H25" s="198"/>
    </row>
    <row r="66" spans="1:15">
      <c r="A66" s="188" t="s">
        <v>327</v>
      </c>
    </row>
    <row r="67" spans="1:15">
      <c r="O67" s="188" t="s">
        <v>328</v>
      </c>
    </row>
  </sheetData>
  <mergeCells count="13">
    <mergeCell ref="G25:H25"/>
    <mergeCell ref="A1:B1"/>
    <mergeCell ref="G6:J6"/>
    <mergeCell ref="G7:J7"/>
    <mergeCell ref="G8:J8"/>
    <mergeCell ref="G10:J10"/>
    <mergeCell ref="G11:J11"/>
    <mergeCell ref="G12:J12"/>
    <mergeCell ref="G13:J13"/>
    <mergeCell ref="G14:J14"/>
    <mergeCell ref="G15:J15"/>
    <mergeCell ref="G16:J16"/>
    <mergeCell ref="G17:J17"/>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Intructivo</vt:lpstr>
      <vt:lpstr>Mapa final</vt:lpstr>
      <vt:lpstr>Matriz Calor Inherente</vt:lpstr>
      <vt:lpstr>Matriz Calor Residual</vt:lpstr>
      <vt:lpstr>Riezgos de corrupción prob- imp</vt:lpstr>
      <vt:lpstr>Tabla probabilidad</vt:lpstr>
      <vt:lpstr>Tabla Impacto</vt:lpstr>
      <vt:lpstr>Tabla Valoración controles</vt:lpstr>
      <vt:lpstr>Graficos</vt:lpstr>
      <vt:lpstr>Opciones Tratamiento</vt:lpstr>
      <vt:lpstr>Hoja1</vt:lpstr>
      <vt:lpstr>'Mapa final'!Área_de_impresión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Lina Marcela Piñeros Lopez</cp:lastModifiedBy>
  <dcterms:created xsi:type="dcterms:W3CDTF">2020-03-24T23:12:47Z</dcterms:created>
  <dcterms:modified xsi:type="dcterms:W3CDTF">2023-05-20T02:30:27Z</dcterms:modified>
</cp:coreProperties>
</file>