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mc:AlternateContent xmlns:mc="http://schemas.openxmlformats.org/markup-compatibility/2006">
    <mc:Choice Requires="x15">
      <x15ac:absPath xmlns:x15ac="http://schemas.microsoft.com/office/spreadsheetml/2010/11/ac" url="C:\Users\lina.pineros\Downloads\"/>
    </mc:Choice>
  </mc:AlternateContent>
  <xr:revisionPtr revIDLastSave="0" documentId="13_ncr:1_{901F1818-B642-4273-A60D-624536B228B4}" xr6:coauthVersionLast="36" xr6:coauthVersionMax="47" xr10:uidLastSave="{00000000-0000-0000-0000-000000000000}"/>
  <bookViews>
    <workbookView xWindow="0" yWindow="0" windowWidth="20490" windowHeight="7125" firstSheet="1" activeTab="1" xr2:uid="{00000000-000D-0000-FFFF-FFFF00000000}"/>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final'!$A$1:$AN$77</definedName>
  </definedNames>
  <calcPr calcId="191029"/>
  <extLst>
    <ext uri="GoogleSheetsCustomDataVersion1">
      <go:sheetsCustomData xmlns:go="http://customooxmlschemas.google.com/" r:id="rId15" roundtripDataSignature="AMtx7mjkQ3eOptClvFIBwNBnGWTqlo8FbQ=="/>
    </ext>
  </extLst>
</workbook>
</file>

<file path=xl/calcChain.xml><?xml version="1.0" encoding="utf-8"?>
<calcChain xmlns="http://schemas.openxmlformats.org/spreadsheetml/2006/main">
  <c r="Z33" i="2" l="1"/>
  <c r="W33" i="2"/>
  <c r="N33" i="2"/>
  <c r="AD32" i="2"/>
  <c r="AE32" i="2" s="1"/>
  <c r="Z32" i="2"/>
  <c r="W32" i="2"/>
  <c r="Z31" i="2"/>
  <c r="W31" i="2"/>
  <c r="S31" i="2"/>
  <c r="N31" i="2"/>
  <c r="O31" i="2" s="1"/>
  <c r="Z30" i="2"/>
  <c r="W30" i="2"/>
  <c r="AH30" i="2" s="1"/>
  <c r="AG30" i="2" s="1"/>
  <c r="Z28" i="2"/>
  <c r="W28" i="2"/>
  <c r="AH28" i="2" s="1"/>
  <c r="AG28" i="2" s="1"/>
  <c r="N28" i="2"/>
  <c r="AH32" i="2" l="1"/>
  <c r="AG32" i="2" s="1"/>
  <c r="AI32" i="2" s="1"/>
  <c r="AD31" i="2"/>
  <c r="AE31" i="2" s="1"/>
  <c r="AD30" i="2"/>
  <c r="AF30" i="2" s="1"/>
  <c r="AH31" i="2"/>
  <c r="AG31" i="2" s="1"/>
  <c r="T31" i="2"/>
  <c r="O28" i="2"/>
  <c r="AD40" i="3" s="1"/>
  <c r="AE30" i="2"/>
  <c r="AI30" i="2" s="1"/>
  <c r="AF32" i="2"/>
  <c r="AD28" i="2"/>
  <c r="O33" i="2"/>
  <c r="AD33" i="2" s="1"/>
  <c r="F221" i="7"/>
  <c r="F220" i="7"/>
  <c r="F219" i="7"/>
  <c r="F218" i="7"/>
  <c r="F217" i="7"/>
  <c r="F216" i="7"/>
  <c r="F215" i="7"/>
  <c r="F214" i="7"/>
  <c r="F213" i="7"/>
  <c r="F212" i="7"/>
  <c r="F211" i="7"/>
  <c r="F210" i="7"/>
  <c r="C77" i="5"/>
  <c r="W73" i="5"/>
  <c r="C82" i="5" s="1"/>
  <c r="V73" i="5"/>
  <c r="U73" i="5"/>
  <c r="C81" i="5" s="1"/>
  <c r="T73" i="5"/>
  <c r="S73" i="5"/>
  <c r="C80" i="5" s="1"/>
  <c r="R73" i="5"/>
  <c r="Q73" i="5"/>
  <c r="C79" i="5" s="1"/>
  <c r="P73" i="5"/>
  <c r="O73" i="5"/>
  <c r="C78" i="5" s="1"/>
  <c r="N73" i="5"/>
  <c r="M73" i="5"/>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G49" i="4"/>
  <c r="AF49" i="4"/>
  <c r="AE49" i="4"/>
  <c r="AD49" i="4"/>
  <c r="AA49" i="4"/>
  <c r="Z49" i="4"/>
  <c r="Y49" i="4"/>
  <c r="X49" i="4"/>
  <c r="U49" i="4"/>
  <c r="T49" i="4"/>
  <c r="S49" i="4"/>
  <c r="R49" i="4"/>
  <c r="O49" i="4"/>
  <c r="N49" i="4"/>
  <c r="M49" i="4"/>
  <c r="L49"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G39" i="4"/>
  <c r="AF39" i="4"/>
  <c r="AE39" i="4"/>
  <c r="AD39" i="4"/>
  <c r="AA39" i="4"/>
  <c r="Z39" i="4"/>
  <c r="Y39" i="4"/>
  <c r="X39" i="4"/>
  <c r="U39" i="4"/>
  <c r="T39" i="4"/>
  <c r="S39" i="4"/>
  <c r="R39" i="4"/>
  <c r="O39" i="4"/>
  <c r="N39" i="4"/>
  <c r="M39" i="4"/>
  <c r="L39"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G29" i="4"/>
  <c r="AF29" i="4"/>
  <c r="AE29" i="4"/>
  <c r="AD29" i="4"/>
  <c r="AA29" i="4"/>
  <c r="Z29" i="4"/>
  <c r="Y29" i="4"/>
  <c r="X29" i="4"/>
  <c r="U29" i="4"/>
  <c r="T29" i="4"/>
  <c r="S29" i="4"/>
  <c r="R29" i="4"/>
  <c r="O29" i="4"/>
  <c r="N29" i="4"/>
  <c r="M29" i="4"/>
  <c r="L29"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G19" i="4"/>
  <c r="AF19" i="4"/>
  <c r="AE19" i="4"/>
  <c r="AD19" i="4"/>
  <c r="AA19" i="4"/>
  <c r="Z19" i="4"/>
  <c r="Y19" i="4"/>
  <c r="X19" i="4"/>
  <c r="U19" i="4"/>
  <c r="T19" i="4"/>
  <c r="S19" i="4"/>
  <c r="R19" i="4"/>
  <c r="O19" i="4"/>
  <c r="N19" i="4"/>
  <c r="M19" i="4"/>
  <c r="L19"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G9" i="4"/>
  <c r="AF9" i="4"/>
  <c r="AE9" i="4"/>
  <c r="AD9" i="4"/>
  <c r="AA9" i="4"/>
  <c r="Z9" i="4"/>
  <c r="Y9" i="4"/>
  <c r="X9" i="4"/>
  <c r="U9" i="4"/>
  <c r="T9" i="4"/>
  <c r="S9" i="4"/>
  <c r="R9" i="4"/>
  <c r="O9" i="4"/>
  <c r="N9" i="4"/>
  <c r="M9" i="4"/>
  <c r="L9" i="4"/>
  <c r="AJ6" i="4"/>
  <c r="AI6" i="4"/>
  <c r="AH6" i="4"/>
  <c r="AD6" i="4"/>
  <c r="AC6" i="4"/>
  <c r="AB6" i="4"/>
  <c r="X6" i="4"/>
  <c r="W6" i="4"/>
  <c r="V6" i="4"/>
  <c r="R6" i="4"/>
  <c r="Q6" i="4"/>
  <c r="P6" i="4"/>
  <c r="L6" i="4"/>
  <c r="K6" i="4"/>
  <c r="J6" i="4"/>
  <c r="AL44" i="3"/>
  <c r="AJ44" i="3"/>
  <c r="AF44" i="3"/>
  <c r="AD44" i="3"/>
  <c r="Z44" i="3"/>
  <c r="X44" i="3"/>
  <c r="T44" i="3"/>
  <c r="R44" i="3"/>
  <c r="N44" i="3"/>
  <c r="L44" i="3"/>
  <c r="J44" i="3"/>
  <c r="R40" i="3"/>
  <c r="L40" i="3"/>
  <c r="AL36" i="3"/>
  <c r="AJ36" i="3"/>
  <c r="AH36" i="3"/>
  <c r="AF36" i="3"/>
  <c r="AD36" i="3"/>
  <c r="Z36" i="3"/>
  <c r="X36" i="3"/>
  <c r="T36" i="3"/>
  <c r="R36" i="3"/>
  <c r="N36" i="3"/>
  <c r="L36" i="3"/>
  <c r="AJ32" i="3"/>
  <c r="AL28" i="3"/>
  <c r="AJ28" i="3"/>
  <c r="AH28" i="3"/>
  <c r="AF28" i="3"/>
  <c r="AD28" i="3"/>
  <c r="Z28" i="3"/>
  <c r="X28" i="3"/>
  <c r="T28" i="3"/>
  <c r="R28" i="3"/>
  <c r="P28" i="3"/>
  <c r="N28" i="3"/>
  <c r="L28" i="3"/>
  <c r="AD24" i="3"/>
  <c r="AL20" i="3"/>
  <c r="AJ20" i="3"/>
  <c r="AF20" i="3"/>
  <c r="AD20" i="3"/>
  <c r="AB20" i="3"/>
  <c r="Z20" i="3"/>
  <c r="X20" i="3"/>
  <c r="T20" i="3"/>
  <c r="R20" i="3"/>
  <c r="N20" i="3"/>
  <c r="L20" i="3"/>
  <c r="J20" i="3"/>
  <c r="AJ16" i="3"/>
  <c r="AD16" i="3"/>
  <c r="AL12" i="3"/>
  <c r="AJ12" i="3"/>
  <c r="AH12" i="3"/>
  <c r="AF12" i="3"/>
  <c r="AD12" i="3"/>
  <c r="Z12" i="3"/>
  <c r="X12" i="3"/>
  <c r="T12" i="3"/>
  <c r="R12" i="3"/>
  <c r="P12" i="3"/>
  <c r="N12" i="3"/>
  <c r="L12" i="3"/>
  <c r="AD8" i="3"/>
  <c r="N22" i="3"/>
  <c r="B222" i="7"/>
  <c r="B221" i="7"/>
  <c r="B223" i="7"/>
  <c r="H210" i="7"/>
  <c r="AF31" i="2" l="1"/>
  <c r="AI31" i="2"/>
  <c r="AJ8" i="3"/>
  <c r="L32" i="3"/>
  <c r="L8" i="3"/>
  <c r="L16" i="3"/>
  <c r="R24" i="3"/>
  <c r="R32" i="3"/>
  <c r="X40" i="3"/>
  <c r="R8" i="3"/>
  <c r="X16" i="3"/>
  <c r="X24" i="3"/>
  <c r="X32" i="3"/>
  <c r="AJ40" i="3"/>
  <c r="AE33" i="2"/>
  <c r="AF33" i="2"/>
  <c r="AF28" i="2"/>
  <c r="AE28" i="2"/>
  <c r="AI28" i="2" s="1"/>
  <c r="AH14" i="3"/>
  <c r="X8" i="3"/>
  <c r="R16" i="3"/>
  <c r="L24" i="3"/>
  <c r="AJ24" i="3"/>
  <c r="AD32" i="3"/>
  <c r="AB47" i="4"/>
  <c r="P24" i="3"/>
  <c r="AJ22" i="3"/>
  <c r="Z6" i="3"/>
  <c r="AF32" i="3"/>
  <c r="T42" i="3"/>
  <c r="T34" i="3"/>
  <c r="T26" i="3"/>
  <c r="T18" i="3"/>
  <c r="T10" i="3"/>
  <c r="Z42" i="3"/>
  <c r="Z34" i="3"/>
  <c r="AL42" i="3"/>
  <c r="N34" i="3"/>
  <c r="N26" i="3"/>
  <c r="AL18" i="3"/>
  <c r="Z18" i="3"/>
  <c r="AF42" i="3"/>
  <c r="N42" i="3"/>
  <c r="AL34" i="3"/>
  <c r="AF18" i="3"/>
  <c r="N10" i="3"/>
  <c r="P8" i="3"/>
  <c r="V10" i="3"/>
  <c r="L14" i="3"/>
  <c r="N18" i="3"/>
  <c r="AH18" i="3"/>
  <c r="Z22" i="3"/>
  <c r="V26" i="3"/>
  <c r="L30" i="3"/>
  <c r="N32" i="3"/>
  <c r="AF34" i="3"/>
  <c r="L38" i="3"/>
  <c r="AL40" i="3"/>
  <c r="AH40" i="3"/>
  <c r="J40" i="3"/>
  <c r="AH32" i="3"/>
  <c r="J32" i="3"/>
  <c r="AH24" i="3"/>
  <c r="J24" i="3"/>
  <c r="AH16" i="3"/>
  <c r="J16" i="3"/>
  <c r="AH8" i="3"/>
  <c r="J8" i="3"/>
  <c r="P40" i="3"/>
  <c r="V40" i="3"/>
  <c r="V24" i="3"/>
  <c r="P16" i="3"/>
  <c r="AB8" i="3"/>
  <c r="AB32" i="3"/>
  <c r="AB40" i="3"/>
  <c r="P32" i="3"/>
  <c r="AB24" i="3"/>
  <c r="V8" i="3"/>
  <c r="P38" i="3"/>
  <c r="P30" i="3"/>
  <c r="P22" i="3"/>
  <c r="P14" i="3"/>
  <c r="P6" i="3"/>
  <c r="V38" i="3"/>
  <c r="J38" i="3"/>
  <c r="J30" i="3"/>
  <c r="AH22" i="3"/>
  <c r="V22" i="3"/>
  <c r="AB6" i="3"/>
  <c r="AB30" i="3"/>
  <c r="AH38" i="3"/>
  <c r="AB22" i="3"/>
  <c r="J14" i="3"/>
  <c r="AH6" i="3"/>
  <c r="V6" i="3"/>
  <c r="AJ42" i="3"/>
  <c r="L42" i="3"/>
  <c r="AJ34" i="3"/>
  <c r="L34" i="3"/>
  <c r="AJ26" i="3"/>
  <c r="L26" i="3"/>
  <c r="AJ18" i="3"/>
  <c r="L18" i="3"/>
  <c r="AJ10" i="3"/>
  <c r="L10" i="3"/>
  <c r="R42" i="3"/>
  <c r="R34" i="3"/>
  <c r="AD34" i="3"/>
  <c r="X26" i="3"/>
  <c r="AD10" i="3"/>
  <c r="R10" i="3"/>
  <c r="X34" i="3"/>
  <c r="AD42" i="3"/>
  <c r="AD26" i="3"/>
  <c r="R26" i="3"/>
  <c r="X10" i="3"/>
  <c r="J6" i="3"/>
  <c r="AD6" i="3"/>
  <c r="Z10" i="3"/>
  <c r="R14" i="3"/>
  <c r="AL14" i="3"/>
  <c r="V16" i="3"/>
  <c r="AF16" i="3"/>
  <c r="R18" i="3"/>
  <c r="J22" i="3"/>
  <c r="AD22" i="3"/>
  <c r="Z26" i="3"/>
  <c r="V30" i="3"/>
  <c r="AB38" i="3"/>
  <c r="X42" i="3"/>
  <c r="Z40" i="3"/>
  <c r="Z32" i="3"/>
  <c r="Z24" i="3"/>
  <c r="Z16" i="3"/>
  <c r="Z8" i="3"/>
  <c r="AF40" i="3"/>
  <c r="T32" i="3"/>
  <c r="AF24" i="3"/>
  <c r="N24" i="3"/>
  <c r="AL8" i="3"/>
  <c r="T40" i="3"/>
  <c r="AL32" i="3"/>
  <c r="AL24" i="3"/>
  <c r="T16" i="3"/>
  <c r="AF8" i="3"/>
  <c r="N8" i="3"/>
  <c r="AB42" i="3"/>
  <c r="AB34" i="3"/>
  <c r="AB26" i="3"/>
  <c r="AB18" i="3"/>
  <c r="AB10" i="3"/>
  <c r="AH42" i="3"/>
  <c r="J42" i="3"/>
  <c r="AH34" i="3"/>
  <c r="J34" i="3"/>
  <c r="V42" i="3"/>
  <c r="AH26" i="3"/>
  <c r="P18" i="3"/>
  <c r="P42" i="3"/>
  <c r="V34" i="3"/>
  <c r="V18" i="3"/>
  <c r="J18" i="3"/>
  <c r="AH10" i="3"/>
  <c r="N6" i="3"/>
  <c r="AJ6" i="3"/>
  <c r="T8" i="3"/>
  <c r="J10" i="3"/>
  <c r="AF10" i="3"/>
  <c r="V14" i="3"/>
  <c r="X18" i="3"/>
  <c r="T24" i="3"/>
  <c r="J26" i="3"/>
  <c r="AF26" i="3"/>
  <c r="AH30" i="3"/>
  <c r="V32" i="3"/>
  <c r="X38" i="3"/>
  <c r="X30" i="3"/>
  <c r="X22" i="3"/>
  <c r="X14" i="3"/>
  <c r="X6" i="3"/>
  <c r="AD38" i="3"/>
  <c r="AD30" i="3"/>
  <c r="L22" i="3"/>
  <c r="AJ14" i="3"/>
  <c r="R6" i="3"/>
  <c r="AJ38" i="3"/>
  <c r="R30" i="3"/>
  <c r="R38" i="3"/>
  <c r="AJ30" i="3"/>
  <c r="R22" i="3"/>
  <c r="AD14" i="3"/>
  <c r="L6" i="3"/>
  <c r="AF38" i="3"/>
  <c r="AF30" i="3"/>
  <c r="AF22" i="3"/>
  <c r="AF14" i="3"/>
  <c r="AF6" i="3"/>
  <c r="AL38" i="3"/>
  <c r="N38" i="3"/>
  <c r="Z38" i="3"/>
  <c r="T30" i="3"/>
  <c r="Z14" i="3"/>
  <c r="N14" i="3"/>
  <c r="AL6" i="3"/>
  <c r="T38" i="3"/>
  <c r="AL30" i="3"/>
  <c r="Z30" i="3"/>
  <c r="N30" i="3"/>
  <c r="AL22" i="3"/>
  <c r="T14" i="3"/>
  <c r="AB12" i="3"/>
  <c r="J12" i="3"/>
  <c r="AH44" i="3"/>
  <c r="J36" i="3"/>
  <c r="T6" i="3"/>
  <c r="P10" i="3"/>
  <c r="AL10" i="3"/>
  <c r="AB14" i="3"/>
  <c r="N16" i="3"/>
  <c r="AB16" i="3"/>
  <c r="AL16" i="3"/>
  <c r="AD18" i="3"/>
  <c r="T22" i="3"/>
  <c r="P26" i="3"/>
  <c r="AL26" i="3"/>
  <c r="P34" i="3"/>
  <c r="N40" i="3"/>
  <c r="V44" i="3"/>
  <c r="V36" i="3"/>
  <c r="V28" i="3"/>
  <c r="V20" i="3"/>
  <c r="V12" i="3"/>
  <c r="AB44" i="3"/>
  <c r="AB36" i="3"/>
  <c r="J28" i="3"/>
  <c r="AB28" i="3"/>
  <c r="P36" i="3"/>
  <c r="P20" i="3"/>
  <c r="AH20" i="3"/>
  <c r="P44" i="3"/>
  <c r="AI48" i="4" l="1"/>
  <c r="W48" i="4"/>
  <c r="K48" i="4"/>
  <c r="AI38" i="4"/>
  <c r="W38" i="4"/>
  <c r="K38" i="4"/>
  <c r="AI28" i="4"/>
  <c r="W28" i="4"/>
  <c r="K28" i="4"/>
  <c r="AI18" i="4"/>
  <c r="W18" i="4"/>
  <c r="K18" i="4"/>
  <c r="AC18" i="4"/>
  <c r="AC8" i="4"/>
  <c r="Q8" i="4"/>
  <c r="AC48" i="4"/>
  <c r="Q38" i="4"/>
  <c r="AC28" i="4"/>
  <c r="Q18" i="4"/>
  <c r="Q48" i="4"/>
  <c r="AC38" i="4"/>
  <c r="Q28" i="4"/>
  <c r="AI8" i="4"/>
  <c r="K8" i="4"/>
  <c r="W8" i="4"/>
  <c r="AL47" i="4"/>
  <c r="Z47" i="4"/>
  <c r="N47" i="4"/>
  <c r="AL37" i="4"/>
  <c r="Z37" i="4"/>
  <c r="N37" i="4"/>
  <c r="AL27" i="4"/>
  <c r="Z27" i="4"/>
  <c r="N27" i="4"/>
  <c r="T47" i="4"/>
  <c r="AF37" i="4"/>
  <c r="T27" i="4"/>
  <c r="AL17" i="4"/>
  <c r="AF17" i="4"/>
  <c r="Z17" i="4"/>
  <c r="T17" i="4"/>
  <c r="AL7" i="4"/>
  <c r="Z7" i="4"/>
  <c r="N7" i="4"/>
  <c r="AF47" i="4"/>
  <c r="T37" i="4"/>
  <c r="AF27" i="4"/>
  <c r="N17" i="4"/>
  <c r="AF7" i="4"/>
  <c r="T7" i="4"/>
  <c r="AJ48" i="4"/>
  <c r="X48" i="4"/>
  <c r="L48" i="4"/>
  <c r="AJ38" i="4"/>
  <c r="X38" i="4"/>
  <c r="L38" i="4"/>
  <c r="AJ28" i="4"/>
  <c r="X28" i="4"/>
  <c r="L28" i="4"/>
  <c r="AD48" i="4"/>
  <c r="R38" i="4"/>
  <c r="AD28" i="4"/>
  <c r="X18" i="4"/>
  <c r="R18" i="4"/>
  <c r="L18" i="4"/>
  <c r="AJ8" i="4"/>
  <c r="X8" i="4"/>
  <c r="L8" i="4"/>
  <c r="R48" i="4"/>
  <c r="AD38" i="4"/>
  <c r="R28" i="4"/>
  <c r="AJ18" i="4"/>
  <c r="R8" i="4"/>
  <c r="AD18" i="4"/>
  <c r="AD8" i="4"/>
  <c r="M47" i="4" l="1"/>
  <c r="AK27" i="4"/>
  <c r="Y17" i="4"/>
  <c r="S47" i="4"/>
  <c r="S17" i="4"/>
  <c r="AE27" i="4"/>
  <c r="AK37" i="4"/>
  <c r="Y27" i="4"/>
  <c r="M17" i="4"/>
  <c r="AE37" i="4"/>
  <c r="AE47" i="4"/>
  <c r="AK7" i="4"/>
  <c r="Y47" i="4"/>
  <c r="AK17" i="4"/>
  <c r="AE17" i="4"/>
  <c r="Y7" i="4"/>
  <c r="AK47" i="4"/>
  <c r="Y37" i="4"/>
  <c r="M27" i="4"/>
  <c r="AE7" i="4"/>
  <c r="S27" i="4"/>
  <c r="S37" i="4"/>
  <c r="M7" i="4"/>
  <c r="M37" i="4"/>
  <c r="S7" i="4"/>
  <c r="AM46" i="4"/>
  <c r="AA46" i="4"/>
  <c r="O46" i="4"/>
  <c r="AM36" i="4"/>
  <c r="AA36" i="4"/>
  <c r="O36" i="4"/>
  <c r="AM26" i="4"/>
  <c r="AA26" i="4"/>
  <c r="O26" i="4"/>
  <c r="U46" i="4"/>
  <c r="U26" i="4"/>
  <c r="AG16" i="4"/>
  <c r="U16" i="4"/>
  <c r="AG6" i="4"/>
  <c r="U6" i="4"/>
  <c r="AG36" i="4"/>
  <c r="U36" i="4"/>
  <c r="AM16" i="4"/>
  <c r="AA16" i="4"/>
  <c r="O16" i="4"/>
  <c r="AG46" i="4"/>
  <c r="AM6" i="4"/>
  <c r="AG26" i="4"/>
  <c r="AA6" i="4"/>
  <c r="O6" i="4"/>
  <c r="AC47" i="4"/>
  <c r="Q47" i="4"/>
  <c r="AC37" i="4"/>
  <c r="Q37" i="4"/>
  <c r="AC27" i="4"/>
  <c r="Q27" i="4"/>
  <c r="AC17" i="4"/>
  <c r="Q17" i="4"/>
  <c r="K17" i="4"/>
  <c r="AI7" i="4"/>
  <c r="W7" i="4"/>
  <c r="K7" i="4"/>
  <c r="AI47" i="4"/>
  <c r="K47" i="4"/>
  <c r="W37" i="4"/>
  <c r="AI27" i="4"/>
  <c r="K27" i="4"/>
  <c r="AH7" i="4"/>
  <c r="V7" i="4"/>
  <c r="J7" i="4"/>
  <c r="AI17" i="4"/>
  <c r="W47" i="4"/>
  <c r="AI37" i="4"/>
  <c r="K37" i="4"/>
  <c r="Q7" i="4"/>
  <c r="W17" i="4"/>
  <c r="P7" i="4"/>
  <c r="AC7" i="4"/>
  <c r="W27" i="4"/>
  <c r="AB7" i="4"/>
  <c r="AM48" i="4"/>
  <c r="AA48" i="4"/>
  <c r="O48" i="4"/>
  <c r="AM38" i="4"/>
  <c r="AA38" i="4"/>
  <c r="O38" i="4"/>
  <c r="AM28" i="4"/>
  <c r="AA28" i="4"/>
  <c r="O28" i="4"/>
  <c r="AM18" i="4"/>
  <c r="AA18" i="4"/>
  <c r="O18" i="4"/>
  <c r="AG8" i="4"/>
  <c r="U8" i="4"/>
  <c r="U48" i="4"/>
  <c r="AG38" i="4"/>
  <c r="U28" i="4"/>
  <c r="AG18" i="4"/>
  <c r="U18" i="4"/>
  <c r="AG48" i="4"/>
  <c r="U38" i="4"/>
  <c r="AA8" i="4"/>
  <c r="AG28" i="4"/>
  <c r="AM8" i="4"/>
  <c r="O8" i="4"/>
  <c r="AG47" i="4"/>
  <c r="U47" i="4"/>
  <c r="AG37" i="4"/>
  <c r="U37" i="4"/>
  <c r="AG27" i="4"/>
  <c r="U27" i="4"/>
  <c r="AG17" i="4"/>
  <c r="U17" i="4"/>
  <c r="AA17" i="4"/>
  <c r="AM7" i="4"/>
  <c r="AA7" i="4"/>
  <c r="O7" i="4"/>
  <c r="AA47" i="4"/>
  <c r="AM37" i="4"/>
  <c r="O37" i="4"/>
  <c r="AA27" i="4"/>
  <c r="O17" i="4"/>
  <c r="AM47" i="4"/>
  <c r="O47" i="4"/>
  <c r="AA37" i="4"/>
  <c r="O27" i="4"/>
  <c r="AG7" i="4"/>
  <c r="AM27" i="4"/>
  <c r="AM17" i="4"/>
  <c r="U7" i="4"/>
  <c r="AC49" i="4"/>
  <c r="Q49" i="4"/>
  <c r="AC39" i="4"/>
  <c r="Q39" i="4"/>
  <c r="AC29" i="4"/>
  <c r="Q29" i="4"/>
  <c r="AC19" i="4"/>
  <c r="Q19" i="4"/>
  <c r="W19" i="4"/>
  <c r="AI9" i="4"/>
  <c r="W9" i="4"/>
  <c r="K9" i="4"/>
  <c r="W49" i="4"/>
  <c r="AI39" i="4"/>
  <c r="K39" i="4"/>
  <c r="W29" i="4"/>
  <c r="AI19" i="4"/>
  <c r="AI49" i="4"/>
  <c r="K49" i="4"/>
  <c r="W39" i="4"/>
  <c r="AI29" i="4"/>
  <c r="K19" i="4"/>
  <c r="Q9" i="4"/>
  <c r="K29" i="4"/>
  <c r="AC9" i="4"/>
  <c r="AE46" i="4"/>
  <c r="S46" i="4"/>
  <c r="AE36" i="4"/>
  <c r="S36" i="4"/>
  <c r="AE26" i="4"/>
  <c r="S26" i="4"/>
  <c r="Y46" i="4"/>
  <c r="Y26" i="4"/>
  <c r="AK16" i="4"/>
  <c r="Y16" i="4"/>
  <c r="M16" i="4"/>
  <c r="AK6" i="4"/>
  <c r="Y6" i="4"/>
  <c r="M6" i="4"/>
  <c r="M46" i="4"/>
  <c r="AK36" i="4"/>
  <c r="M26" i="4"/>
  <c r="Y36" i="4"/>
  <c r="AE16" i="4"/>
  <c r="S16" i="4"/>
  <c r="AK46" i="4"/>
  <c r="M36" i="4"/>
  <c r="AK26" i="4"/>
  <c r="AE6" i="4"/>
  <c r="S6" i="4"/>
  <c r="AF48" i="4"/>
  <c r="T48" i="4"/>
  <c r="AF38" i="4"/>
  <c r="T38" i="4"/>
  <c r="AF28" i="4"/>
  <c r="T28" i="4"/>
  <c r="AL48" i="4"/>
  <c r="N48" i="4"/>
  <c r="Z38" i="4"/>
  <c r="AL28" i="4"/>
  <c r="N28" i="4"/>
  <c r="AL18" i="4"/>
  <c r="AF8" i="4"/>
  <c r="T8" i="4"/>
  <c r="Z48" i="4"/>
  <c r="AL38" i="4"/>
  <c r="N38" i="4"/>
  <c r="Z28" i="4"/>
  <c r="AF18" i="4"/>
  <c r="Z18" i="4"/>
  <c r="T18" i="4"/>
  <c r="N18" i="4"/>
  <c r="Z8" i="4"/>
  <c r="N8" i="4"/>
  <c r="AL8" i="4"/>
  <c r="AH49" i="4"/>
  <c r="V49" i="4"/>
  <c r="J49" i="4"/>
  <c r="AH39" i="4"/>
  <c r="V39" i="4"/>
  <c r="J39" i="4"/>
  <c r="AH29" i="4"/>
  <c r="V29" i="4"/>
  <c r="J29" i="4"/>
  <c r="AB49" i="4"/>
  <c r="P39" i="4"/>
  <c r="AB29" i="4"/>
  <c r="J19" i="4"/>
  <c r="V19" i="4"/>
  <c r="AH9" i="4"/>
  <c r="V9" i="4"/>
  <c r="J9" i="4"/>
  <c r="P49" i="4"/>
  <c r="AB39" i="4"/>
  <c r="P29" i="4"/>
  <c r="AH19" i="4"/>
  <c r="P19" i="4"/>
  <c r="P9" i="4"/>
  <c r="AB19" i="4"/>
  <c r="AB9" i="4"/>
  <c r="AB48" i="4"/>
  <c r="P48" i="4"/>
  <c r="AB38" i="4"/>
  <c r="P38" i="4"/>
  <c r="AB28" i="4"/>
  <c r="P28" i="4"/>
  <c r="V48" i="4"/>
  <c r="AH38" i="4"/>
  <c r="J38" i="4"/>
  <c r="V28" i="4"/>
  <c r="AH18" i="4"/>
  <c r="AB18" i="4"/>
  <c r="V18" i="4"/>
  <c r="AB8" i="4"/>
  <c r="P8" i="4"/>
  <c r="AH48" i="4"/>
  <c r="J48" i="4"/>
  <c r="V38" i="4"/>
  <c r="AH28" i="4"/>
  <c r="J28" i="4"/>
  <c r="P18" i="4"/>
  <c r="J18" i="4"/>
  <c r="AH8" i="4"/>
  <c r="J8" i="4"/>
  <c r="V8" i="4"/>
  <c r="AE48" i="4"/>
  <c r="S48" i="4"/>
  <c r="AE38" i="4"/>
  <c r="S38" i="4"/>
  <c r="AE28" i="4"/>
  <c r="S28" i="4"/>
  <c r="AE18" i="4"/>
  <c r="S18" i="4"/>
  <c r="M18" i="4"/>
  <c r="AK8" i="4"/>
  <c r="Y8" i="4"/>
  <c r="M8" i="4"/>
  <c r="AK48" i="4"/>
  <c r="M48" i="4"/>
  <c r="Y38" i="4"/>
  <c r="AK28" i="4"/>
  <c r="M28" i="4"/>
  <c r="AK18" i="4"/>
  <c r="Y48" i="4"/>
  <c r="AK38" i="4"/>
  <c r="M38" i="4"/>
  <c r="S8" i="4"/>
  <c r="AE8" i="4"/>
  <c r="Y28" i="4"/>
  <c r="Y18" i="4"/>
  <c r="AH47" i="4"/>
  <c r="V47" i="4"/>
  <c r="J47" i="4"/>
  <c r="AH37" i="4"/>
  <c r="V37" i="4"/>
  <c r="J37" i="4"/>
  <c r="AH27" i="4"/>
  <c r="V27" i="4"/>
  <c r="J27" i="4"/>
  <c r="P37" i="4"/>
  <c r="AB27" i="4"/>
  <c r="V17" i="4"/>
  <c r="P17" i="4"/>
  <c r="J17" i="4"/>
  <c r="P47" i="4"/>
  <c r="AB37" i="4"/>
  <c r="P27" i="4"/>
  <c r="AB17" i="4"/>
  <c r="AH17" i="4"/>
  <c r="AD47" i="4" l="1"/>
  <c r="R47" i="4"/>
  <c r="AD37" i="4"/>
  <c r="R37" i="4"/>
  <c r="AD27" i="4"/>
  <c r="R27" i="4"/>
  <c r="AJ47" i="4"/>
  <c r="L47" i="4"/>
  <c r="X37" i="4"/>
  <c r="AJ27" i="4"/>
  <c r="L27" i="4"/>
  <c r="AJ17" i="4"/>
  <c r="AD7" i="4"/>
  <c r="R7" i="4"/>
  <c r="X47" i="4"/>
  <c r="AJ37" i="4"/>
  <c r="L37" i="4"/>
  <c r="X27" i="4"/>
  <c r="AD17" i="4"/>
  <c r="X17" i="4"/>
  <c r="X7" i="4"/>
  <c r="R17" i="4"/>
  <c r="L17" i="4"/>
  <c r="L7" i="4"/>
  <c r="AJ7" i="4"/>
  <c r="AF46" i="4"/>
  <c r="T46" i="4"/>
  <c r="AF36" i="4"/>
  <c r="T36" i="4"/>
  <c r="AF26" i="4"/>
  <c r="T26" i="4"/>
  <c r="N46" i="4"/>
  <c r="AL36" i="4"/>
  <c r="N26" i="4"/>
  <c r="Z36" i="4"/>
  <c r="AF16" i="4"/>
  <c r="T16" i="4"/>
  <c r="AF6" i="4"/>
  <c r="T6" i="4"/>
  <c r="AL46" i="4"/>
  <c r="N36" i="4"/>
  <c r="AL26" i="4"/>
  <c r="Z46" i="4"/>
  <c r="AL16" i="4"/>
  <c r="Z26" i="4"/>
  <c r="AL6" i="4"/>
  <c r="N16" i="4"/>
  <c r="Z6" i="4"/>
  <c r="Z16" i="4"/>
  <c r="N6" i="4"/>
  <c r="Q28" i="2" l="1"/>
  <c r="R28" i="2" s="1"/>
  <c r="T28" i="2" s="1"/>
  <c r="Q33" i="2"/>
  <c r="R33" i="2" s="1"/>
  <c r="Q30" i="2"/>
  <c r="S33" i="2" l="1"/>
  <c r="AH33" i="2" s="1"/>
  <c r="AG33" i="2" s="1"/>
  <c r="AI33" i="2" s="1"/>
  <c r="T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1" authorId="0" shapeId="0" xr:uid="{01D9D006-A54C-4D66-8BAE-053B1C880CEC}">
      <text>
        <r>
          <rPr>
            <sz val="11"/>
            <color theme="1"/>
            <rFont val="Arial"/>
            <family val="2"/>
            <scheme val="minor"/>
          </rPr>
          <t>======
ID#AAAAMA8ZbV0
María Paula Vesga Ospina    (2021-04-20 19:28:28)
Causa principal o básica, corresponde a las razones por la cuales se puede presentar el riesgo</t>
        </r>
      </text>
    </comment>
    <comment ref="A23" authorId="0" shapeId="0" xr:uid="{59E2A05F-487B-44BC-A27A-A28912125EE5}">
      <text>
        <r>
          <rPr>
            <sz val="11"/>
            <color theme="1"/>
            <rFont val="Arial"/>
            <family val="2"/>
            <scheme val="minor"/>
          </rPr>
          <t>======
ID#AAAAMD_Fmrc
Deleted user    (2021-04-21 14:03:17)
Objetivos estratégicos asociados al objetivo del proceso</t>
        </r>
      </text>
    </comment>
    <comment ref="C26" authorId="0" shapeId="0" xr:uid="{3613691B-964F-4CDE-8F93-A3C03A66D355}">
      <text>
        <r>
          <rPr>
            <sz val="11"/>
            <color theme="1"/>
            <rFont val="Arial"/>
            <family val="2"/>
            <scheme val="minor"/>
          </rPr>
          <t>======
ID#AAAAMA8ZbVI
Deleted user    (2021-04-20 19:25:10)
las consecuencias que puede ocasionar a la organización la materialización del riesgo</t>
        </r>
      </text>
    </comment>
    <comment ref="D26" authorId="0" shapeId="0" xr:uid="{7ACDD92F-A850-4380-8844-404FD717817C}">
      <text>
        <r>
          <rPr>
            <sz val="11"/>
            <color theme="1"/>
            <rFont val="Arial"/>
            <family val="2"/>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xr:uid="{3F9BBBB6-3103-4EF3-BE50-82B6AFE6CBDC}">
      <text>
        <r>
          <rPr>
            <sz val="11"/>
            <color theme="1"/>
            <rFont val="Arial"/>
            <family val="2"/>
            <scheme val="minor"/>
          </rPr>
          <t>======
ID#AAAAMA8ZbV0
Deleted user    (2021-04-20 19:28:28)
Causa principal o básica, corresponde a las razones por la cuales se puede presentar el riesgo</t>
        </r>
      </text>
    </comment>
    <comment ref="G26" authorId="0" shapeId="0" xr:uid="{7E3F1AA8-48B4-4030-AB37-65FA55F89998}">
      <text>
        <r>
          <rPr>
            <sz val="11"/>
            <color theme="1"/>
            <rFont val="Arial"/>
            <family val="2"/>
            <scheme val="minor"/>
          </rPr>
          <t>======
ID#AAAAMA8ZbOI
Deleted user    (2021-04-20 19:19:43)
Inicia con la frase: Posibilidad de + Impacto para la entidad (Qué) + Causa Inmediata (Cómo) + Causa Raíz (Por qué)</t>
        </r>
      </text>
    </comment>
    <comment ref="L26" authorId="0" shapeId="0" xr:uid="{FDBD08F6-9A6C-4839-B738-B21A281E476B}">
      <text>
        <r>
          <rPr>
            <sz val="11"/>
            <color theme="1"/>
            <rFont val="Arial"/>
            <family val="2"/>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xr:uid="{DC040E71-B980-4693-85F6-B8FB455D651B}">
      <text>
        <r>
          <rPr>
            <sz val="11"/>
            <color theme="1"/>
            <rFont val="Arial"/>
            <family val="2"/>
            <scheme val="minor"/>
          </rPr>
          <t>======
ID#AAAAMA8ZbOU
Deleted user    (2021-04-20 19:20:54)
Numero de veces que se ejecuta la actividad durante el año</t>
        </r>
      </text>
    </comment>
    <comment ref="P26" authorId="0" shapeId="0" xr:uid="{D8E3A7BB-73A2-43A8-965D-F9902500E177}">
      <text>
        <r>
          <rPr>
            <sz val="11"/>
            <color theme="1"/>
            <rFont val="Arial"/>
            <family val="2"/>
            <scheme val="minor"/>
          </rPr>
          <t>======
ID#AAAAMDtuPxE
Deleted user    (2021-04-20 21:00:09)
No seleccionar los criterios de impacto: 
*Afectación Económica o Presupuestal 
*Pérdida Reputacional</t>
        </r>
      </text>
    </comment>
    <comment ref="V26" authorId="0" shapeId="0" xr:uid="{587BF6CD-879F-4EBF-A2D0-4EB368B3BB88}">
      <text>
        <r>
          <rPr>
            <sz val="11"/>
            <color theme="1"/>
            <rFont val="Arial"/>
            <family val="2"/>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xr:uid="{C3DA937A-C4D7-4505-B127-0F5B390B6893}">
      <text>
        <r>
          <rPr>
            <sz val="11"/>
            <color theme="1"/>
            <rFont val="Arial"/>
            <family val="2"/>
            <scheme val="minor"/>
          </rPr>
          <t>======
ID#AAAAMD_FnIk
Deleted user    (2021-04-21 15:05:43)
colocar si afecta probabilidad  o impacto</t>
        </r>
      </text>
    </comment>
    <comment ref="AJ26" authorId="0" shapeId="0" xr:uid="{21CF58C4-94C0-4D94-8B00-82FDC73068FA}">
      <text>
        <r>
          <rPr>
            <sz val="11"/>
            <color theme="1"/>
            <rFont val="Arial"/>
            <family val="2"/>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hgX1+IRN+5zfnVvp+n8QTDz8HY5w=="/>
    </ext>
  </extLst>
</comments>
</file>

<file path=xl/sharedStrings.xml><?xml version="1.0" encoding="utf-8"?>
<sst xmlns="http://schemas.openxmlformats.org/spreadsheetml/2006/main" count="560" uniqueCount="389">
  <si>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</si>
  <si>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</si>
  <si>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</si>
  <si>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</si>
  <si>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</si>
  <si>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</si>
  <si>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</si>
  <si>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</si>
  <si>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</si>
  <si>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</si>
  <si>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</si>
  <si>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</si>
  <si>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</si>
  <si>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</si>
  <si>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</si>
  <si>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</si>
  <si>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</si>
  <si>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</si>
  <si>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</si>
  <si>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</si>
  <si>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</si>
  <si>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</si>
  <si>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</si>
  <si>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</si>
  <si>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</si>
  <si>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</si>
  <si>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</si>
  <si>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</si>
  <si>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</si>
  <si>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</si>
  <si>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</si>
  <si>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</si>
  <si>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</si>
  <si>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</si>
  <si>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</si>
  <si>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</si>
  <si>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</si>
  <si>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</si>
  <si>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</si>
  <si>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</si>
  <si>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</si>
  <si>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</si>
  <si>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</si>
  <si>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</si>
  <si>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</si>
  <si>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</si>
  <si>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</si>
  <si>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</si>
  <si>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</si>
  <si>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</si>
  <si>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</si>
  <si>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</si>
  <si>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</si>
  <si>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</si>
  <si>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</si>
  <si>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</si>
  <si>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</si>
  <si>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</si>
  <si>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</si>
  <si>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</si>
  <si>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</si>
  <si>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CONTEXTO INTERNO</t>
  </si>
  <si>
    <t>CONTEXTO EXTERNO</t>
  </si>
  <si>
    <t>ESTRUCTURA ORGANIZACIONAL</t>
  </si>
  <si>
    <t>POLÍTICOS</t>
  </si>
  <si>
    <t>FUNCIONES Y RESPONSABILIDADES</t>
  </si>
  <si>
    <t>ECONÓMICOS Y FINANCIEROS</t>
  </si>
  <si>
    <t>POLÍTICAS OBJETIVOS Y ESTRATEGIAS IMPLEMENTADAS</t>
  </si>
  <si>
    <t>SOCIALES Y CULTURALES</t>
  </si>
  <si>
    <t>TECNOLÓGICOS</t>
  </si>
  <si>
    <t>RELACIONES CON LAS PARTES INVOLUCRADAS</t>
  </si>
  <si>
    <t>AMBIENTALES</t>
  </si>
  <si>
    <t>CULTURA ORGANIZACIONAL</t>
  </si>
  <si>
    <t>LEGALES Y REGLAMENTARIOS</t>
  </si>
  <si>
    <t>CONTEXTO DEL PROCESO</t>
  </si>
  <si>
    <t>Proceso:</t>
  </si>
  <si>
    <t>Líder del proceso:</t>
  </si>
  <si>
    <t>Objetivo:</t>
  </si>
  <si>
    <t>Alcance:</t>
  </si>
  <si>
    <t>Objetivos estratégicos:</t>
  </si>
  <si>
    <t>Identificación del riesgo</t>
  </si>
  <si>
    <t>Análisis del riesgo inherente</t>
  </si>
  <si>
    <t>Evaluación del riesgo - Valoración de los controles</t>
  </si>
  <si>
    <t>Evaluación del riesgo - Nivel del riesgo residual</t>
  </si>
  <si>
    <t>Plan de Acción</t>
  </si>
  <si>
    <t xml:space="preserve">Referencia </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</si>
  <si>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</si>
  <si>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</si>
  <si>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</si>
  <si>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</si>
  <si>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</si>
  <si>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</si>
  <si>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</si>
  <si>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</si>
  <si>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</si>
  <si>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</si>
  <si>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</si>
  <si>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</si>
  <si>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</si>
  <si>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</si>
  <si>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</si>
  <si>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</si>
  <si>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</si>
  <si>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</si>
  <si>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</si>
  <si>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</si>
  <si>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</si>
  <si>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</si>
  <si>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</si>
  <si>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</si>
  <si>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</si>
  <si>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</si>
  <si>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</si>
  <si>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</si>
  <si>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</si>
  <si>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Reputacional</t>
  </si>
  <si>
    <t>X</t>
  </si>
  <si>
    <t xml:space="preserve">     El riesgo afecta la imagen de la entidad internamente, de conocimiento general, nivel interno, de junta dircetiva y accionistas y/o de provedores</t>
  </si>
  <si>
    <t>Preventivo</t>
  </si>
  <si>
    <t>Manual</t>
  </si>
  <si>
    <t>Documentado</t>
  </si>
  <si>
    <t>Continua</t>
  </si>
  <si>
    <t>Con Registro</t>
  </si>
  <si>
    <t>Reducir (mitigar)</t>
  </si>
  <si>
    <t>Ejecucion y Administracion de procesos</t>
  </si>
  <si>
    <t>x</t>
  </si>
  <si>
    <t>Sin Documentar</t>
  </si>
  <si>
    <t xml:space="preserve">Matriz de Calor Inherente Control Interno </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</si>
  <si>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</si>
  <si>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</si>
  <si>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</si>
  <si>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</si>
  <si>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</si>
  <si>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</si>
  <si>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</si>
  <si>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</si>
  <si>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</si>
  <si>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</si>
  <si>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</si>
  <si>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</si>
  <si>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</si>
  <si>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</si>
  <si>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</si>
  <si>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</si>
  <si>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family val="2"/>
      </rPr>
      <t xml:space="preserve">3. VALORACIÓN EXCLUSIVA PARA </t>
    </r>
    <r>
      <rPr>
        <b/>
        <sz val="20"/>
        <color theme="1"/>
        <rFont val="Arial"/>
        <family val="2"/>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</si>
  <si>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</si>
  <si>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</si>
  <si>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</si>
  <si>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</si>
  <si>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</si>
  <si>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</si>
  <si>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</si>
  <si>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</si>
  <si>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</si>
  <si>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family val="2"/>
      </rPr>
      <t xml:space="preserve">Es probable
</t>
    </r>
    <r>
      <rPr>
        <b/>
        <sz val="14"/>
        <color rgb="FF000000"/>
        <rFont val="Calibri"/>
        <family val="2"/>
      </rPr>
      <t xml:space="preserve">
Ocurre en la mayoría de los casos</t>
    </r>
  </si>
  <si>
    <t>Se presentó 1 vez en el último año.</t>
  </si>
  <si>
    <t>Posible</t>
  </si>
  <si>
    <r>
      <rPr>
        <b/>
        <sz val="14"/>
        <color rgb="FF000000"/>
        <rFont val="Calibri"/>
        <family val="2"/>
      </rPr>
      <t>Posible</t>
    </r>
    <r>
      <rPr>
        <b/>
        <sz val="14"/>
        <color rgb="FF000000"/>
        <rFont val="Calibri"/>
        <family val="2"/>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</si>
  <si>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</si>
  <si>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</si>
  <si>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</si>
  <si>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</si>
  <si>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</si>
  <si>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family val="2"/>
      </rPr>
      <t>Execpcional</t>
    </r>
    <r>
      <rPr>
        <b/>
        <sz val="14"/>
        <color rgb="FF000000"/>
        <rFont val="Calibri"/>
        <family val="2"/>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</si>
  <si>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</si>
  <si>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</si>
  <si>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</si>
  <si>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</si>
  <si>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</si>
  <si>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</si>
  <si>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family val="2"/>
      </rPr>
      <t>Consecuencias desastrosas sobre el sector</t>
    </r>
    <r>
      <rPr>
        <b/>
        <sz val="12"/>
        <color rgb="FF000000"/>
        <rFont val="Calibri"/>
        <family val="2"/>
      </rPr>
      <t xml:space="preserve">
Genera consecuencias desastrosas para la entidad</t>
    </r>
  </si>
  <si>
    <t>N.A</t>
  </si>
  <si>
    <t xml:space="preserve">MAYOR
</t>
  </si>
  <si>
    <r>
      <rPr>
        <b/>
        <sz val="12"/>
        <color rgb="FF000000"/>
        <rFont val="Calibri"/>
        <family val="2"/>
      </rPr>
      <t>Impacto negativo en la Entidad</t>
    </r>
    <r>
      <rPr>
        <b/>
        <sz val="12"/>
        <color rgb="FF000000"/>
        <rFont val="Calibri"/>
        <family val="2"/>
      </rPr>
      <t xml:space="preserve">
Genera altas consecuencias para la entidad</t>
    </r>
  </si>
  <si>
    <t xml:space="preserve">MODERADO
</t>
  </si>
  <si>
    <r>
      <rPr>
        <b/>
        <sz val="12"/>
        <color rgb="FF000000"/>
        <rFont val="Calibri"/>
        <family val="2"/>
      </rPr>
      <t>Afectació parcial al proceso y a la dependencia</t>
    </r>
    <r>
      <rPr>
        <b/>
        <sz val="12"/>
        <color rgb="FF000000"/>
        <rFont val="Calibri"/>
        <family val="2"/>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</si>
  <si>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</si>
  <si>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</si>
  <si>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family val="2"/>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</si>
  <si>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</si>
  <si>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</si>
  <si>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</si>
  <si>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</si>
  <si>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</si>
  <si>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</si>
  <si>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</si>
  <si>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</si>
  <si>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</si>
  <si>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</si>
  <si>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</si>
  <si>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</si>
  <si>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</si>
  <si>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</si>
  <si>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</si>
  <si>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</si>
  <si>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</si>
  <si>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</si>
  <si>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</si>
  <si>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</si>
  <si>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</si>
  <si>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</si>
  <si>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</si>
  <si>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</si>
  <si>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family val="2"/>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</si>
  <si>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</si>
  <si>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</si>
  <si>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</si>
  <si>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</si>
  <si>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</si>
  <si>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</si>
  <si>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</si>
  <si>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</si>
  <si>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</si>
  <si>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</si>
  <si>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</si>
  <si>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</si>
  <si>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</si>
  <si>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</si>
  <si>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</si>
  <si>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</si>
  <si>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</si>
  <si>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</si>
  <si>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</si>
  <si>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</si>
  <si>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</si>
  <si>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</si>
  <si>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</si>
  <si>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</si>
  <si>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</si>
  <si>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</si>
  <si>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</si>
  <si>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</si>
  <si>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</si>
  <si>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</si>
  <si>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</si>
  <si>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</si>
  <si>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</si>
  <si>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</si>
  <si>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</si>
  <si>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</si>
  <si>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</si>
  <si>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</si>
  <si>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</si>
  <si>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</si>
  <si>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</si>
  <si>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</si>
  <si>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</si>
  <si>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</si>
  <si>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</si>
  <si>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</si>
  <si>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</si>
  <si>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</si>
  <si>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</si>
  <si>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</si>
  <si>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</si>
  <si>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</si>
  <si>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</si>
  <si>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</si>
  <si>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</si>
  <si>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</si>
  <si>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</si>
  <si>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</si>
  <si>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</si>
  <si>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</si>
  <si>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</si>
  <si>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</si>
  <si>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</si>
  <si>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</si>
  <si>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</si>
  <si>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</si>
  <si>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</si>
  <si>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</si>
  <si>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</si>
  <si>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</si>
  <si>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</si>
  <si>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</si>
  <si>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</si>
  <si>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</si>
  <si>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</si>
  <si>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</si>
  <si>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</si>
  <si>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</si>
  <si>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</si>
  <si>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</si>
  <si>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</si>
  <si>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</si>
  <si>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</si>
  <si>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</si>
  <si>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</si>
  <si>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</si>
  <si>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</si>
  <si>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</si>
  <si>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</si>
  <si>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La posibilidad de afectación reputacional por la presentación inoportuna o inexacta de informes, debido a la limitación de acceso a la información.</t>
  </si>
  <si>
    <t xml:space="preserve">R2 La posibilidad de afectación reputacional por las deficiencias en la elaboración del Programa Anual de Auditorias dadas las fallas en la aplicación de la metodología. </t>
  </si>
  <si>
    <t xml:space="preserve">R3
La posibilidad de afectación reputacional por el incumplimiento del plan de auditoría, debido a la falta de disponibilidad de recurso humano idoneo. </t>
  </si>
  <si>
    <t>R4
La posibilidad de afectación reputacional por la incorrecta evaluación a la efectividad de los controles del Sistema de Control Interno, debido a la no generación de alertas oportunas a fin de que se implementen acciones correctivas o preventivas.</t>
  </si>
  <si>
    <t xml:space="preserve">Clasificación del Riesgo </t>
  </si>
  <si>
    <t xml:space="preserve">Factores de riesgo </t>
  </si>
  <si>
    <t xml:space="preserve">Controles </t>
  </si>
  <si>
    <t xml:space="preserve">tratamiento </t>
  </si>
  <si>
    <t>Aceptar</t>
  </si>
  <si>
    <t>Económico</t>
  </si>
  <si>
    <t>Evitar</t>
  </si>
  <si>
    <t>Reducir (compartir)</t>
  </si>
  <si>
    <t>Económico y Reputacional</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</si>
  <si>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</si>
  <si>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</si>
  <si>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</si>
  <si>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</si>
  <si>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</si>
  <si>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</si>
  <si>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</si>
  <si>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</si>
  <si>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</si>
  <si>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</si>
  <si>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</si>
  <si>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</si>
  <si>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</si>
  <si>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</si>
  <si>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</si>
  <si>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MAPA DE RIESGOS</t>
  </si>
  <si>
    <r>
      <rPr>
        <b/>
        <sz val="11"/>
        <color theme="1"/>
        <rFont val="Arial"/>
        <family val="2"/>
      </rPr>
      <t xml:space="preserve">CODIGO: </t>
    </r>
    <r>
      <rPr>
        <sz val="11"/>
        <color theme="1"/>
        <rFont val="Arial"/>
        <family val="2"/>
      </rPr>
      <t>GC - Fr08</t>
    </r>
  </si>
  <si>
    <t>PROCESO GESTION DE COMUNICACIONES</t>
  </si>
  <si>
    <r>
      <rPr>
        <b/>
        <sz val="11"/>
        <color theme="1"/>
        <rFont val="Arial"/>
        <family val="2"/>
      </rPr>
      <t xml:space="preserve">VERSION: </t>
    </r>
    <r>
      <rPr>
        <sz val="11"/>
        <color theme="1"/>
        <rFont val="Arial"/>
        <family val="2"/>
      </rPr>
      <t>03</t>
    </r>
  </si>
  <si>
    <t>SENADO DE LA REPUBLICA</t>
  </si>
  <si>
    <t>VIGENCIA:2023</t>
  </si>
  <si>
    <t>Última fecha de actualización: 22/03/2023</t>
  </si>
  <si>
    <t>* La oficina de Información y Prensa, Canal y Comunicaciones Internas trabajan de manera conjunta para la implementación y el favorecimiento de la buena imagen de la institución. 
* Falta de sentido de pertenencia por parte del personal de planta y contratistas 
* Unificar la estructura  de comunicaciones de la entidad mediante reforma a la Ley Quinta.  
* Ley de bancadas y cambio de administración</t>
  </si>
  <si>
    <t xml:space="preserve">* Cambio de gobierno. </t>
  </si>
  <si>
    <t>* Conocimiento por parte de los miembros del equipo de comunicaciones de las herramientas, funciones y responsabilidades con la entidad. 
* Responsabilidades y autoridad está dividida entre la comunicación interna y externa para la armonización del proceso de comunicaciones</t>
  </si>
  <si>
    <t>* Medidas de Austeridad en el Gasto Público y su repercusión en las posibilidades de destinar recursos de inversión y funcionamiento para la entidad</t>
  </si>
  <si>
    <t xml:space="preserve">
* Se cuenta con un plan estratégico  cuyos objetivos  deben desarrollarse de manera transversal con el plan de comunicaciones
* En la plataforma estratégica se encuentra  un plan táctico y plan de comunicaciones.
* Se cuenta con una Política de Comunicaciones</t>
  </si>
  <si>
    <r>
      <rPr>
        <sz val="11"/>
        <color theme="1"/>
        <rFont val="Arial"/>
        <family val="2"/>
      </rPr>
      <t>* Baja reputación de la entidad frente a la ciudadanía</t>
    </r>
    <r>
      <rPr>
        <sz val="11"/>
        <color rgb="FFFF0000"/>
        <rFont val="Arial"/>
        <family val="2"/>
      </rPr>
      <t xml:space="preserve"> </t>
    </r>
    <r>
      <rPr>
        <sz val="11"/>
        <color theme="1"/>
        <rFont val="Arial"/>
        <family val="2"/>
      </rPr>
      <t xml:space="preserve">
*Desconocimiento de la ciudadanía y de la sociedad civil del trabajo que se realiza dentro de la entidad y de la información que se genera</t>
    </r>
  </si>
  <si>
    <r>
      <rPr>
        <b/>
        <sz val="11"/>
        <color rgb="FF000000"/>
        <rFont val="Arial"/>
        <family val="2"/>
      </rPr>
      <t xml:space="preserve">RECURSOS Y CONOCIMIENTOS CON QUE SE CUENTA </t>
    </r>
    <r>
      <rPr>
        <sz val="11"/>
        <color rgb="FF000000"/>
        <rFont val="Arial"/>
        <family val="2"/>
      </rPr>
      <t>(económicos, personas, procesos, sistema, tecnología, información)</t>
    </r>
  </si>
  <si>
    <t>* Relacionamiento general con todos las dependencias de la entidad para apoyar  los diferentes requerimientos de información, diseño y divulgación.
* Relacionamiento con los medios de comunicación externa, con los Senadores y sus respectivos jefes de Prensa.</t>
  </si>
  <si>
    <t>* Expedición o actualización de lineamientos a nivel nacional para la adopción de medidas ambientales (política eficiencia administrativa y cero papel) y salubridad que tengan impacto en las actividades de la entidad</t>
  </si>
  <si>
    <t xml:space="preserve">* No se cuenta con personal suficiente para de realizar y ejecutar acciones específicas con cada dependencia.
* No Se cuenta con personal suficiente en algunos meses del año encargado del cubrimiento de las actividades de la agenda legislativa.
* Se ha fortalecido el uso y apropiaciones de los diferentes canales de comunicación para la divulgación de la información
*No existe en algunas áreas voluntad para articular el plan de comunicaciones y sus actividades derivadas para que se canalicen a través del grupo de comunicaciones internas. </t>
  </si>
  <si>
    <t>* El Canal del Congreso se rige bajo la normatividad vigente.
* Expedición o actualización de normatividad para las entidades públicas, referentes a temas de gestión organizacional y sistemas de gestión (MIPG)</t>
  </si>
  <si>
    <t>Gestión de Comunicaciones</t>
  </si>
  <si>
    <t>Jefe Oficina Información y Prensa</t>
  </si>
  <si>
    <t xml:space="preserve">Inicia con la definición de una estrategia integral, en la articulación de recursos e identificación de canales de comunicación tanto internos como externos, para la emisión y difusión de los contenidos comunicacionales.
</t>
  </si>
  <si>
    <t>OE1. Mejorar la percepción y la imagen del Senado ante la ciudadanía, a través de la utilización de todos los medios de comunicación apropiados
OE4. Mejorar el acceso y la interacción del ciudadano a la información sobre el quehacer institucional</t>
  </si>
  <si>
    <t>Procedimiento/ lineamiento/ activos de seguridad</t>
  </si>
  <si>
    <t>Amenaza</t>
  </si>
  <si>
    <t>Procedimiento administración de la información legislativa y eventos de la institución</t>
  </si>
  <si>
    <t>Publicación de información errada</t>
  </si>
  <si>
    <t>Imprecisión en la entrega de información, verificación de la información y alta rotación del personal</t>
  </si>
  <si>
    <t>n/a</t>
  </si>
  <si>
    <t>R1 
Posibilidad de afectación reputacional y económica por la publicación de información errada, debido a la imprecisión en la entrega y verificación de la información y alta rotación de personal.</t>
  </si>
  <si>
    <t xml:space="preserve">C1
El personal de la Oficina de Información y Prensa realiza revisión de la información contenida en la noticia o boletín, previa a su publicación en los canales de comunicación de la entidad, con el fin de verificar la validez de la información para evitar la publicación errónea. 
FV: Correo electrónico  de aprobación </t>
  </si>
  <si>
    <t>Crear una estrategia de socialización con el portafolio de servicios actualizado de las comunicaciones externas e internas de la entidad. FV:Informe de la estrategia con el portafolio de servicios.</t>
  </si>
  <si>
    <t xml:space="preserve">Oficina de información y Prensa.
</t>
  </si>
  <si>
    <t>30/07/2022
30/09/2022</t>
  </si>
  <si>
    <t xml:space="preserve">bimensual </t>
  </si>
  <si>
    <t>Procedimiento de atención a solicitud de servicios de comunicaciones</t>
  </si>
  <si>
    <t>C2
El equipo de comunicaciones internas, revisa la información contenida en piezas publicitarias de las actividades de las dependencias del área administrativa, con el fin de verificar la validez de la información para evitar la publicación errónea
FV: Correo electrónico de aprobación</t>
  </si>
  <si>
    <t xml:space="preserve">Oficina de información y Prensa
</t>
  </si>
  <si>
    <t xml:space="preserve">Procedimiento para la articulación e integración de las comunicaciones </t>
  </si>
  <si>
    <t>Desarticulación de los involucrados en el proceso de comunicaciones (Oficina de información y prensa, equipo de comunicaciones y Canal del Congreso)</t>
  </si>
  <si>
    <t>Debido desconocimiento del procedimiento de comunicaciones del Senado y alta rotación de personal</t>
  </si>
  <si>
    <t>N/A</t>
  </si>
  <si>
    <t>R2
Posibilidad de afectación reputacional por la desarticulación de los involucrados en el proceso de comunicaciones (Oficina de información y prensa, equipo de comunicaciones internas y Canal del Congreso), debido al desconocimiento del procedimiento de comunicaciones del Senado y alta rotación de personal.</t>
  </si>
  <si>
    <t>C1
Los involucrados del proceso de comunicaciones realizan seguimiento mensual a las actividades del proceso de comunicaciones con el fin de mantener la articulación y comunicación efectiva. 
FV: Acta de reunión en el software de gestión</t>
  </si>
  <si>
    <t>C2
 El Operador de Master del Canal, realiza el monitoreo de la señal principal del canal o del backup del master de emisión, en caso de presentar falla en los anteriores se emitirá la señal desde el telepuerto del satélite, con el fin dar continuidad a la emisión del canal 24X7. FV: Correo Autorización de emisión.</t>
  </si>
  <si>
    <t>Eventual salida del aire del canal de manera permanente, en forma interrumpida o con evidentes deficiencias</t>
  </si>
  <si>
    <t>Falta de presupuesto para la adquisición de equipos adecuados y cambio en las redes de transmisión por políticas de gobierno</t>
  </si>
  <si>
    <t>R3
Posibilidad de afectación económica y reputacional por la eventual salida del aire del Canal Congreso de manera permanente, en forma interrumpida o con evidentes deficiencias, debido a la falta de adquisición de equipos adecuados o fallas técnicas y cambio en las redes de transmisión por políticas de gobierno</t>
  </si>
  <si>
    <t xml:space="preserve">C1
El director del Canal y el supervisor del contrato realizan seguimiento a la operación del Canal Congreso con equipos en arrendamiento suministrados por proveedor para la adecuada producción, postproducción y emisión del canal, con el fin de garantizar la emisión del Canal Congreso
FV: Contrato y Señal al aire 
</t>
  </si>
  <si>
    <t>Realizar actualización del proceso de gestión de comunicaciones frente a la documentación de las actividades desarrolladas por el Canal. Fv: Documentos aprobados</t>
  </si>
  <si>
    <t xml:space="preserve">Realizar seguimientos a la Emisión del canal de manera continua FV: Informe de Novedades  </t>
  </si>
  <si>
    <t xml:space="preserve">Jefe de la Información y prensa 
</t>
  </si>
  <si>
    <t xml:space="preserve">Realizar seguimiento a asignación de recursos para el proyecto de modernización tecnológico del Canal del Congreso. 
FV: Comunicación interna
</t>
  </si>
  <si>
    <t xml:space="preserve">Gestionar ante la DGA la continuidad de la operación del Canal del Congreso
FV: Contrato
</t>
  </si>
  <si>
    <r>
      <t>FECHA DE APROBACIÓN:</t>
    </r>
    <r>
      <rPr>
        <sz val="11"/>
        <color theme="1"/>
        <rFont val="Arial"/>
        <family val="2"/>
      </rPr>
      <t xml:space="preserve"> 01/06/2021</t>
    </r>
  </si>
  <si>
    <t>Realizar seguimientos con el personal del proceso de Comunicaciones (Oficina de Información y Prensa, Comunicaciones Internas, Canal y Presidencia) frente a la actualización y lineamientos de comunicación (periódico y verificación de la información). FV: Actas de reunión - soportes de seguimiento a las actividades</t>
  </si>
  <si>
    <t>Ejecución y Administración de procesos</t>
  </si>
  <si>
    <t xml:space="preserve">Realizar socialización del proceso de comunicaciones y su documentación a los involucrados del proceso de comunicaciones.  FV: Evidencia de socialización. </t>
  </si>
  <si>
    <t>Jefe Oficina de Información y Prensa ( Duván Cortés - Canal)</t>
  </si>
  <si>
    <t>Duván - Canal</t>
  </si>
  <si>
    <t>Versión: 01</t>
  </si>
  <si>
    <t xml:space="preserve">* No se  cuenta con personal de planta y de contratos de prestación de servicios suficiente para asesorar y soportar el sistema de comunicación de la entidad.
* Comunicaciones internas cuenta con el sistema Magic Info para publicar campañas comunicativas, se presenta dificultades para la disponibilidad del sistema en su uso por fuera de la red de la entidad. 
* Se cuentan con los canales de información Pagina Web,  Radio, Canal Congreso, Noticiero del Senado, Redes Sociales y  sala de medios
* Se cuenta con el proceso de ""gestión de comunicaciones"" dentro del SGC de la entidad </t>
  </si>
  <si>
    <r>
      <t>*  Los ciudadanos y  medios de comunicaciones se verían afectados en caso de fallas con la emisión del canal Congreso. 
* Expedición o actualización de lineamientos a nivel nacional para la adopción de directrices tecnológicas y digitales que tengan impacto en el uso de los canales de comunicación de la entidad.</t>
    </r>
    <r>
      <rPr>
        <strike/>
        <sz val="11"/>
        <color theme="1"/>
        <rFont val="Arial"/>
        <family val="2"/>
      </rPr>
      <t xml:space="preserve"> </t>
    </r>
    <r>
      <rPr>
        <sz val="11"/>
        <color theme="1"/>
        <rFont val="Arial"/>
        <family val="2"/>
      </rPr>
      <t xml:space="preserve"> * * Adoptar o implementar las nuevas herramientas tecnológicas en la transición de lo analógico a lo digital. Así como la inclusión de herramientas tecnológicas de acceso a la población con capacidades reducidas.</t>
    </r>
  </si>
  <si>
    <t xml:space="preserve">Gestionar la estrategia de comunicación (interna y externa) de la entidad, hacia los diferentes grupos de interés, facilitando el acceso a la información y contribuyendo a la proyección de la imagen institucional.
</t>
  </si>
  <si>
    <t xml:space="preserve">Oficina de información y Prensa 
</t>
  </si>
  <si>
    <t xml:space="preserve">Jefe Oficina de Información y Prensa </t>
  </si>
  <si>
    <t>Jefe Oficina de Información y Prensa</t>
  </si>
  <si>
    <t>30/06/2023
30/11/2023</t>
  </si>
  <si>
    <t>30/06/2023
30/08/2023
30/10/2023
15/12/2023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</si>
</sst>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m/yyyy"/>
    <numFmt numFmtId="166" formatCode="dd/mm/yyyy"/>
  </numFmts>
  <fonts count="82">
    <font>
      <sz val="11"/>
      <color theme="1"/>
      <name val="Arial"/>
      <scheme val="minor"/>
    </font>
    <font>
      <sz val="11"/>
      <color theme="1"/>
      <name val="Arial"/>
      <family val="2"/>
      <scheme val="minor"/>
    </font>
    <font>
      <sz val="11"/>
      <color theme="1"/>
      <name val="Arial"/>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Narrow"/>
      <family val="2"/>
    </font>
    <font>
      <b/>
      <sz val="11"/>
      <color theme="1"/>
      <name val="Calibri"/>
      <family val="2"/>
    </font>
    <font>
      <b/>
      <sz val="18"/>
      <color theme="1"/>
      <name val="Arial Narrow"/>
      <family val="2"/>
    </font>
    <font>
      <sz val="14"/>
      <color theme="1"/>
      <name val="Calibri"/>
      <family val="2"/>
    </font>
    <font>
      <b/>
      <sz val="14"/>
      <color theme="1"/>
      <name val="Calibri"/>
      <family val="2"/>
    </font>
    <font>
      <sz val="11"/>
      <color theme="1"/>
      <name val="Arial"/>
      <family val="2"/>
    </font>
    <font>
      <sz val="11"/>
      <color rgb="FFFF0000"/>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24"/>
      <color rgb="FF000000"/>
      <name val="Calibri"/>
      <family val="2"/>
    </font>
    <font>
      <b/>
      <sz val="13"/>
      <color theme="1"/>
      <name val="Calibri"/>
      <family val="2"/>
    </font>
    <font>
      <sz val="20"/>
      <color rgb="FF000000"/>
      <name val="Arial"/>
      <family val="2"/>
    </font>
    <font>
      <b/>
      <sz val="14"/>
      <color rgb="FF000000"/>
      <name val="Calibri"/>
      <family val="2"/>
    </font>
    <font>
      <b/>
      <sz val="12"/>
      <color theme="1"/>
      <name val="Calibri"/>
      <family val="2"/>
    </font>
    <font>
      <sz val="12"/>
      <color theme="1"/>
      <name val="Calibri"/>
      <family val="2"/>
    </font>
    <font>
      <b/>
      <sz val="12"/>
      <color rgb="FF000000"/>
      <name val="Calibri"/>
      <family val="2"/>
    </font>
    <font>
      <sz val="14"/>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b/>
      <sz val="12"/>
      <color rgb="FF000000"/>
      <name val="Arial Narrow"/>
      <family val="2"/>
    </font>
    <font>
      <sz val="12"/>
      <color rgb="FF000000"/>
      <name val="Arial Narrow"/>
      <family val="2"/>
    </font>
    <font>
      <sz val="12"/>
      <color theme="1"/>
      <name val="Arial Narrow"/>
      <family val="2"/>
    </font>
    <font>
      <sz val="11"/>
      <color rgb="FFFF0000"/>
      <name val="Roboto"/>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20"/>
      <color theme="1"/>
      <name val="Arial"/>
      <family val="2"/>
    </font>
    <font>
      <b/>
      <sz val="14"/>
      <color rgb="FF000000"/>
      <name val="Calibri, Arial"/>
    </font>
    <font>
      <sz val="14"/>
      <color rgb="FF000000"/>
      <name val="Calibri, Arial"/>
    </font>
    <font>
      <sz val="14"/>
      <color rgb="FFFF0000"/>
      <name val="Calibri"/>
      <family val="2"/>
    </font>
    <font>
      <b/>
      <sz val="12"/>
      <color rgb="FFE36C09"/>
      <name val="Arial Narrow"/>
      <family val="2"/>
    </font>
    <font>
      <sz val="11"/>
      <color rgb="FF000000"/>
      <name val="Calibri"/>
      <family val="2"/>
    </font>
    <font>
      <sz val="14"/>
      <color theme="1"/>
      <name val="Arial Narrow"/>
      <family val="2"/>
    </font>
    <font>
      <sz val="20"/>
      <color theme="1"/>
      <name val="Arial Narrow"/>
      <family val="2"/>
    </font>
    <font>
      <sz val="11"/>
      <color rgb="FF000000"/>
      <name val="Arial Narrow"/>
      <family val="2"/>
    </font>
    <font>
      <sz val="11"/>
      <color rgb="FF000000"/>
      <name val="Arial"/>
      <family val="2"/>
    </font>
    <font>
      <sz val="20"/>
      <color theme="1"/>
      <name val="Arial"/>
      <family val="2"/>
    </font>
    <font>
      <b/>
      <sz val="11"/>
      <color theme="1"/>
      <name val="Arial"/>
      <family val="2"/>
    </font>
    <font>
      <sz val="14"/>
      <color rgb="FF000000"/>
      <name val="Arial Narrow"/>
      <family val="2"/>
    </font>
    <font>
      <b/>
      <sz val="11"/>
      <color rgb="FF000000"/>
      <name val="Arial"/>
      <family val="2"/>
    </font>
    <font>
      <b/>
      <sz val="11"/>
      <color rgb="FF000000"/>
      <name val="Calibri"/>
      <family val="2"/>
    </font>
    <font>
      <sz val="11"/>
      <color rgb="FFFF0000"/>
      <name val="Arial"/>
      <family val="2"/>
    </font>
    <font>
      <strike/>
      <sz val="11"/>
      <color theme="1"/>
      <name val="Arial"/>
      <family val="2"/>
    </font>
    <font>
      <sz val="12"/>
      <color theme="1"/>
      <name val="Arial"/>
      <family val="2"/>
    </font>
    <font>
      <b/>
      <sz val="12"/>
      <color theme="1"/>
      <name val="Arial"/>
      <family val="2"/>
    </font>
    <font>
      <sz val="20"/>
      <color theme="1"/>
      <name val="Calibri"/>
      <family val="2"/>
    </font>
    <font>
      <b/>
      <sz val="11"/>
      <name val="Arial"/>
      <family val="2"/>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9D9D9"/>
        <bgColor rgb="FFD9D9D9"/>
      </patternFill>
    </fill>
    <fill>
      <patternFill patternType="solid">
        <fgColor rgb="FFD9EAD3"/>
        <bgColor rgb="FFD9EAD3"/>
      </patternFill>
    </fill>
    <fill>
      <patternFill patternType="solid">
        <fgColor rgb="FFFDE9D9"/>
        <bgColor rgb="FFFDE9D9"/>
      </patternFill>
    </fill>
    <fill>
      <patternFill patternType="solid">
        <fgColor rgb="FFF3F3F3"/>
        <bgColor rgb="FFF3F3F3"/>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CE5CD"/>
        <bgColor rgb="FFFCE5CD"/>
      </patternFill>
    </fill>
  </fills>
  <borders count="19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bottom style="dotted">
        <color rgb="FFE36C09"/>
      </bottom>
      <diagonal/>
    </border>
    <border>
      <left style="thin">
        <color rgb="FF000000"/>
      </left>
      <right style="thin">
        <color rgb="FF000000"/>
      </right>
      <top style="thin">
        <color rgb="FF000000"/>
      </top>
      <bottom style="thin">
        <color rgb="FF000000"/>
      </bottom>
      <diagonal/>
    </border>
    <border>
      <left style="dotted">
        <color rgb="FFE36C09"/>
      </left>
      <right/>
      <top/>
      <bottom style="dotted">
        <color rgb="FFE36C09"/>
      </bottom>
      <diagonal/>
    </border>
    <border>
      <left style="dotted">
        <color rgb="FFE36C09"/>
      </left>
      <right style="dotted">
        <color rgb="FFE36C09"/>
      </right>
      <top style="thick">
        <color rgb="FFE26B0A"/>
      </top>
      <bottom/>
      <diagonal/>
    </border>
    <border>
      <left style="dotted">
        <color rgb="FFE36C09"/>
      </left>
      <right style="dotted">
        <color rgb="FFE36C09"/>
      </right>
      <top/>
      <bottom/>
      <diagonal/>
    </border>
    <border>
      <left style="dotted">
        <color rgb="FFE36C09"/>
      </left>
      <right style="dotted">
        <color rgb="FFE36C09"/>
      </right>
      <top/>
      <bottom style="thick">
        <color rgb="FFE26B0A"/>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rgb="FFFFC000"/>
      </left>
      <right style="thin">
        <color rgb="FF000000"/>
      </right>
      <top style="medium">
        <color rgb="FFFFC000"/>
      </top>
      <bottom/>
      <diagonal/>
    </border>
    <border>
      <left style="thin">
        <color rgb="FF000000"/>
      </left>
      <right style="thin">
        <color rgb="FF000000"/>
      </right>
      <top style="medium">
        <color rgb="FFFFC000"/>
      </top>
      <bottom/>
      <diagonal/>
    </border>
    <border>
      <left style="thin">
        <color rgb="FF000000"/>
      </left>
      <right style="thin">
        <color theme="1"/>
      </right>
      <top style="medium">
        <color rgb="FFFFC000"/>
      </top>
      <bottom/>
      <diagonal/>
    </border>
    <border>
      <left style="thin">
        <color theme="1"/>
      </left>
      <right style="thin">
        <color theme="1"/>
      </right>
      <top style="medium">
        <color rgb="FFFFC000"/>
      </top>
      <bottom/>
      <diagonal/>
    </border>
    <border>
      <left/>
      <right/>
      <top style="medium">
        <color rgb="FFFFC000"/>
      </top>
      <bottom/>
      <diagonal/>
    </border>
    <border>
      <left style="thin">
        <color theme="1"/>
      </left>
      <right/>
      <top style="medium">
        <color rgb="FFFFC000"/>
      </top>
      <bottom/>
      <diagonal/>
    </border>
    <border>
      <left style="thin">
        <color theme="1"/>
      </left>
      <right style="thin">
        <color rgb="FF000000"/>
      </right>
      <top style="medium">
        <color rgb="FFFFC000"/>
      </top>
      <bottom/>
      <diagonal/>
    </border>
    <border>
      <left/>
      <right style="thin">
        <color rgb="FF000000"/>
      </right>
      <top style="medium">
        <color rgb="FFFFC000"/>
      </top>
      <bottom/>
      <diagonal/>
    </border>
    <border>
      <left style="thin">
        <color rgb="FF000000"/>
      </left>
      <right style="thin">
        <color rgb="FF000000"/>
      </right>
      <top style="medium">
        <color rgb="FFFFC000"/>
      </top>
      <bottom style="thin">
        <color rgb="FF000000"/>
      </bottom>
      <diagonal/>
    </border>
    <border>
      <left style="thin">
        <color rgb="FF000000"/>
      </left>
      <right/>
      <top style="medium">
        <color rgb="FFFFC000"/>
      </top>
      <bottom/>
      <diagonal/>
    </border>
    <border>
      <left style="thin">
        <color theme="1"/>
      </left>
      <right style="medium">
        <color rgb="FFFFC000"/>
      </right>
      <top style="medium">
        <color rgb="FFFFC000"/>
      </top>
      <bottom/>
      <diagonal/>
    </border>
    <border>
      <left/>
      <right style="thick">
        <color rgb="FFFF9900"/>
      </right>
      <top style="thick">
        <color rgb="FFFF9900"/>
      </top>
      <bottom style="dotted">
        <color rgb="FFFF9900"/>
      </bottom>
      <diagonal/>
    </border>
    <border>
      <left style="medium">
        <color rgb="FFFFC000"/>
      </left>
      <right style="thin">
        <color rgb="FF000000"/>
      </right>
      <top/>
      <bottom style="thin">
        <color rgb="FF000000"/>
      </bottom>
      <diagonal/>
    </border>
    <border>
      <left style="thin">
        <color rgb="FF000000"/>
      </left>
      <right style="thin">
        <color theme="1"/>
      </right>
      <top/>
      <bottom/>
      <diagonal/>
    </border>
    <border>
      <left style="thin">
        <color theme="1"/>
      </left>
      <right style="thin">
        <color theme="1"/>
      </right>
      <top/>
      <bottom/>
      <diagonal/>
    </border>
    <border>
      <left style="thin">
        <color theme="1"/>
      </left>
      <right/>
      <top/>
      <bottom/>
      <diagonal/>
    </border>
    <border>
      <left style="thin">
        <color theme="1"/>
      </left>
      <right style="thin">
        <color rgb="FF000000"/>
      </right>
      <top/>
      <bottom/>
      <diagonal/>
    </border>
    <border>
      <left style="thin">
        <color theme="1"/>
      </left>
      <right style="medium">
        <color rgb="FFFFC000"/>
      </right>
      <top/>
      <bottom style="thin">
        <color theme="1"/>
      </bottom>
      <diagonal/>
    </border>
    <border>
      <left/>
      <right style="thick">
        <color rgb="FFFF9900"/>
      </right>
      <top style="dotted">
        <color rgb="FFFF9900"/>
      </top>
      <bottom style="dotted">
        <color rgb="FFFF9900"/>
      </bottom>
      <diagonal/>
    </border>
    <border>
      <left style="medium">
        <color rgb="FFFFC000"/>
      </left>
      <right style="thin">
        <color rgb="FF000000"/>
      </right>
      <top style="thin">
        <color rgb="FF000000"/>
      </top>
      <bottom style="thick">
        <color rgb="FFFFC000"/>
      </bottom>
      <diagonal/>
    </border>
    <border>
      <left style="thin">
        <color rgb="FF000000"/>
      </left>
      <right style="thin">
        <color rgb="FF000000"/>
      </right>
      <top style="thin">
        <color rgb="FF000000"/>
      </top>
      <bottom style="thick">
        <color rgb="FFFFC000"/>
      </bottom>
      <diagonal/>
    </border>
    <border>
      <left style="thin">
        <color rgb="FF000000"/>
      </left>
      <right style="thin">
        <color rgb="FF000000"/>
      </right>
      <top/>
      <bottom style="thick">
        <color rgb="FFFFC000"/>
      </bottom>
      <diagonal/>
    </border>
    <border>
      <left style="thin">
        <color rgb="FF000000"/>
      </left>
      <right style="thin">
        <color theme="1"/>
      </right>
      <top/>
      <bottom style="thick">
        <color rgb="FFFFC000"/>
      </bottom>
      <diagonal/>
    </border>
    <border>
      <left style="thin">
        <color theme="1"/>
      </left>
      <right style="thin">
        <color theme="1"/>
      </right>
      <top/>
      <bottom style="thick">
        <color rgb="FFFFC000"/>
      </bottom>
      <diagonal/>
    </border>
    <border>
      <left style="thin">
        <color theme="1"/>
      </left>
      <right/>
      <top/>
      <bottom style="thick">
        <color rgb="FFFFC000"/>
      </bottom>
      <diagonal/>
    </border>
    <border>
      <left style="thin">
        <color theme="1"/>
      </left>
      <right style="thin">
        <color rgb="FF000000"/>
      </right>
      <top/>
      <bottom style="thick">
        <color rgb="FFFFC000"/>
      </bottom>
      <diagonal/>
    </border>
    <border>
      <left style="thin">
        <color rgb="FF000000"/>
      </left>
      <right style="thin">
        <color rgb="FF000000"/>
      </right>
      <top style="thin">
        <color rgb="FF000000"/>
      </top>
      <bottom style="medium">
        <color rgb="FFFFC000"/>
      </bottom>
      <diagonal/>
    </border>
    <border>
      <left style="thin">
        <color rgb="FF000000"/>
      </left>
      <right/>
      <top/>
      <bottom style="thick">
        <color rgb="FFFFC000"/>
      </bottom>
      <diagonal/>
    </border>
    <border>
      <left style="thin">
        <color rgb="FF000000"/>
      </left>
      <right style="thin">
        <color indexed="64"/>
      </right>
      <top style="thin">
        <color rgb="FF000000"/>
      </top>
      <bottom/>
      <diagonal/>
    </border>
    <border>
      <left style="dotted">
        <color rgb="FFFF9900"/>
      </left>
      <right/>
      <top/>
      <bottom/>
      <diagonal/>
    </border>
    <border>
      <left style="thin">
        <color theme="1"/>
      </left>
      <right/>
      <top style="thin">
        <color theme="1"/>
      </top>
      <bottom style="thick">
        <color rgb="FFFFC000"/>
      </bottom>
      <diagonal/>
    </border>
    <border>
      <left/>
      <right style="thick">
        <color rgb="FFFF9900"/>
      </right>
      <top style="dotted">
        <color rgb="FFFF9900"/>
      </top>
      <bottom style="thick">
        <color rgb="FFFF9900"/>
      </bottom>
      <diagonal/>
    </border>
    <border>
      <left style="thin">
        <color theme="1"/>
      </left>
      <right style="thin">
        <color rgb="FF000000"/>
      </right>
      <top style="thick">
        <color rgb="FFFFC000"/>
      </top>
      <bottom/>
      <diagonal/>
    </border>
    <border>
      <left style="thin">
        <color rgb="FF000000"/>
      </left>
      <right style="thin">
        <color rgb="FF000000"/>
      </right>
      <top style="thick">
        <color rgb="FFFFC000"/>
      </top>
      <bottom/>
      <diagonal/>
    </border>
    <border>
      <left style="thin">
        <color rgb="FF000000"/>
      </left>
      <right/>
      <top style="thick">
        <color rgb="FFFFC000"/>
      </top>
      <bottom/>
      <diagonal/>
    </border>
    <border>
      <left style="thin">
        <color theme="1"/>
      </left>
      <right/>
      <top style="thick">
        <color rgb="FFFFC000"/>
      </top>
      <bottom/>
      <diagonal/>
    </border>
    <border>
      <left style="thin">
        <color theme="1"/>
      </left>
      <right style="thin">
        <color theme="1"/>
      </right>
      <top style="thick">
        <color rgb="FFFFC000"/>
      </top>
      <bottom/>
      <diagonal/>
    </border>
    <border>
      <left/>
      <right/>
      <top style="thick">
        <color rgb="FFFFC000"/>
      </top>
      <bottom/>
      <diagonal/>
    </border>
    <border>
      <left style="thin">
        <color rgb="FF000000"/>
      </left>
      <right style="thin">
        <color rgb="FF000000"/>
      </right>
      <top style="thick">
        <color rgb="FFFFC000"/>
      </top>
      <bottom style="thin">
        <color rgb="FF000000"/>
      </bottom>
      <diagonal/>
    </border>
    <border>
      <left style="thin">
        <color theme="1"/>
      </left>
      <right style="thick">
        <color rgb="FFFF9900"/>
      </right>
      <top style="thick">
        <color rgb="FFFFC000"/>
      </top>
      <bottom/>
      <diagonal/>
    </border>
    <border>
      <left style="thin">
        <color rgb="FF000000"/>
      </left>
      <right/>
      <top/>
      <bottom style="thick">
        <color rgb="FFFF9900"/>
      </bottom>
      <diagonal/>
    </border>
    <border>
      <left style="thin">
        <color theme="1"/>
      </left>
      <right/>
      <top/>
      <bottom style="thick">
        <color rgb="FFFF9900"/>
      </bottom>
      <diagonal/>
    </border>
    <border>
      <left style="thin">
        <color theme="1"/>
      </left>
      <right style="thin">
        <color theme="1"/>
      </right>
      <top/>
      <bottom style="thick">
        <color rgb="FFFF9900"/>
      </bottom>
      <diagonal/>
    </border>
    <border>
      <left/>
      <right/>
      <top/>
      <bottom style="thick">
        <color rgb="FFFF9900"/>
      </bottom>
      <diagonal/>
    </border>
    <border>
      <left style="thin">
        <color rgb="FF000000"/>
      </left>
      <right style="thin">
        <color rgb="FF000000"/>
      </right>
      <top/>
      <bottom style="thin">
        <color rgb="FFFFC000"/>
      </bottom>
      <diagonal/>
    </border>
    <border>
      <left style="thin">
        <color rgb="FF000000"/>
      </left>
      <right style="thin">
        <color rgb="FF000000"/>
      </right>
      <top style="thick">
        <color rgb="FFFF9900"/>
      </top>
      <bottom/>
      <diagonal/>
    </border>
    <border>
      <left style="thin">
        <color rgb="FF000000"/>
      </left>
      <right style="thin">
        <color rgb="FF000000"/>
      </right>
      <top style="thin">
        <color rgb="FFFFC000"/>
      </top>
      <bottom/>
      <diagonal/>
    </border>
    <border>
      <left style="thin">
        <color rgb="FF000000"/>
      </left>
      <right/>
      <top style="thick">
        <color rgb="FFFFC000"/>
      </top>
      <bottom style="thin">
        <color rgb="FF000000"/>
      </bottom>
      <diagonal/>
    </border>
    <border>
      <left style="medium">
        <color rgb="FFCCCCCC"/>
      </left>
      <right style="mediumDashed">
        <color rgb="FFFF9900"/>
      </right>
      <top style="medium">
        <color rgb="FFCCCCCC"/>
      </top>
      <bottom style="mediumDashed">
        <color rgb="FFFF9900"/>
      </bottom>
      <diagonal/>
    </border>
    <border>
      <left style="medium">
        <color rgb="FFCCCCCC"/>
      </left>
      <right style="thick">
        <color rgb="FFFF9900"/>
      </right>
      <top style="medium">
        <color rgb="FFCCCCCC"/>
      </top>
      <bottom style="mediumDashed">
        <color rgb="FFFF9900"/>
      </bottom>
      <diagonal/>
    </border>
    <border>
      <left style="thick">
        <color rgb="FFFFC000"/>
      </left>
      <right/>
      <top/>
      <bottom/>
      <diagonal/>
    </border>
    <border>
      <left style="thin">
        <color rgb="FF000000"/>
      </left>
      <right style="thin">
        <color theme="1"/>
      </right>
      <top style="thin">
        <color rgb="FF000000"/>
      </top>
      <bottom style="thick">
        <color rgb="FFFFC000"/>
      </bottom>
      <diagonal/>
    </border>
    <border>
      <left style="medium">
        <color rgb="FFCCCCCC"/>
      </left>
      <right style="mediumDashed">
        <color rgb="FFFF9900"/>
      </right>
      <top style="medium">
        <color rgb="FFCCCCCC"/>
      </top>
      <bottom style="thick">
        <color rgb="FFFF9900"/>
      </bottom>
      <diagonal/>
    </border>
    <border>
      <left style="medium">
        <color rgb="FFCCCCCC"/>
      </left>
      <right style="thick">
        <color rgb="FFFF9900"/>
      </right>
      <top style="medium">
        <color rgb="FFCCCCCC"/>
      </top>
      <bottom style="thick">
        <color rgb="FFFF9900"/>
      </bottom>
      <diagonal/>
    </border>
    <border>
      <left style="dotted">
        <color rgb="FFE36C09"/>
      </left>
      <right style="dotted">
        <color rgb="FFE36C09"/>
      </right>
      <top style="thick">
        <color rgb="FFFFC000"/>
      </top>
      <bottom style="dotted">
        <color rgb="FFE36C09"/>
      </bottom>
      <diagonal/>
    </border>
    <border>
      <left/>
      <right/>
      <top style="thick">
        <color rgb="FFFFC000"/>
      </top>
      <bottom style="dotted">
        <color rgb="FFE36C09"/>
      </bottom>
      <diagonal/>
    </border>
    <border>
      <left style="thin">
        <color rgb="FF000000"/>
      </left>
      <right style="thin">
        <color rgb="FF000000"/>
      </right>
      <top/>
      <bottom style="medium">
        <color rgb="FFFFC000"/>
      </bottom>
      <diagonal/>
    </border>
    <border>
      <left style="thin">
        <color theme="1"/>
      </left>
      <right style="thin">
        <color theme="1"/>
      </right>
      <top/>
      <bottom style="thin">
        <color theme="1"/>
      </bottom>
      <diagonal/>
    </border>
    <border>
      <left style="thin">
        <color rgb="FF000000"/>
      </left>
      <right style="thin">
        <color theme="1"/>
      </right>
      <top/>
      <bottom style="thin">
        <color theme="1"/>
      </bottom>
      <diagonal/>
    </border>
    <border>
      <left style="medium">
        <color rgb="FFCCCCCC"/>
      </left>
      <right style="mediumDashed">
        <color rgb="FFFF9900"/>
      </right>
      <top/>
      <bottom style="mediumDashed">
        <color rgb="FFFF9900"/>
      </bottom>
      <diagonal/>
    </border>
    <border>
      <left style="dotted">
        <color rgb="FFFF9900"/>
      </left>
      <right style="thin">
        <color theme="1"/>
      </right>
      <top style="thin">
        <color indexed="64"/>
      </top>
      <bottom style="thin">
        <color theme="1"/>
      </bottom>
      <diagonal/>
    </border>
    <border>
      <left style="thin">
        <color rgb="FF000000"/>
      </left>
      <right style="thin">
        <color rgb="FF000000"/>
      </right>
      <top style="thick">
        <color rgb="FFFFC000"/>
      </top>
      <bottom style="thin">
        <color rgb="FFFFC000"/>
      </bottom>
      <diagonal/>
    </border>
    <border>
      <left style="thin">
        <color theme="1"/>
      </left>
      <right style="thin">
        <color theme="1"/>
      </right>
      <top style="thin">
        <color rgb="FFFFC000"/>
      </top>
      <bottom style="thin">
        <color indexed="64"/>
      </bottom>
      <diagonal/>
    </border>
    <border>
      <left style="thin">
        <color theme="1"/>
      </left>
      <right style="thin">
        <color theme="1"/>
      </right>
      <top style="thick">
        <color rgb="FFFFC000"/>
      </top>
      <bottom style="thin">
        <color rgb="FFFFC000"/>
      </bottom>
      <diagonal/>
    </border>
    <border>
      <left style="thin">
        <color theme="1"/>
      </left>
      <right style="thin">
        <color theme="1"/>
      </right>
      <top style="thin">
        <color indexed="64"/>
      </top>
      <bottom style="thick">
        <color rgb="FFFFC000"/>
      </bottom>
      <diagonal/>
    </border>
    <border>
      <left style="thin">
        <color theme="1"/>
      </left>
      <right/>
      <top style="thin">
        <color indexed="64"/>
      </top>
      <bottom style="thick">
        <color rgb="FFFFC000"/>
      </bottom>
      <diagonal/>
    </border>
    <border>
      <left style="thin">
        <color theme="1"/>
      </left>
      <right style="thin">
        <color indexed="64"/>
      </right>
      <top style="thin">
        <color indexed="64"/>
      </top>
      <bottom style="thin">
        <color indexed="64"/>
      </bottom>
      <diagonal/>
    </border>
    <border>
      <left/>
      <right style="mediumDashed">
        <color rgb="FFFF9900"/>
      </right>
      <top style="medium">
        <color rgb="FFCCCCCC"/>
      </top>
      <bottom/>
      <diagonal/>
    </border>
    <border>
      <left style="dotted">
        <color rgb="FFFF9900"/>
      </left>
      <right style="thin">
        <color theme="1"/>
      </right>
      <top style="thin">
        <color rgb="FFFFC000"/>
      </top>
      <bottom style="thin">
        <color indexed="64"/>
      </bottom>
      <diagonal/>
    </border>
    <border>
      <left/>
      <right/>
      <top style="thin">
        <color rgb="FFFFC000"/>
      </top>
      <bottom style="dotted">
        <color rgb="FFE36C09"/>
      </bottom>
      <diagonal/>
    </border>
    <border>
      <left style="thin">
        <color indexed="64"/>
      </left>
      <right style="medium">
        <color rgb="FFCCCCCC"/>
      </right>
      <top style="thin">
        <color indexed="64"/>
      </top>
      <bottom/>
      <diagonal/>
    </border>
  </borders>
  <cellStyleXfs count="1">
    <xf numFmtId="0" fontId="0" fillId="0" borderId="0"/>
  </cellStyleXfs>
  <cellXfs count="567">
    <xf numFmtId="0" fontId="0" fillId="0" borderId="0" xfId="0"/>
    <xf numFmtId="0" fontId="3" fillId="2" borderId="1" xfId="0" applyFont="1" applyFill="1" applyBorder="1"/>
    <xf numFmtId="0" fontId="6" fillId="2" borderId="5" xfId="0" applyFont="1" applyFill="1" applyBorder="1"/>
    <xf numFmtId="0" fontId="6" fillId="2" borderId="6" xfId="0" applyFont="1" applyFill="1" applyBorder="1"/>
    <xf numFmtId="0" fontId="6" fillId="2" borderId="7" xfId="0" applyFont="1" applyFill="1" applyBorder="1"/>
    <xf numFmtId="0" fontId="9" fillId="2" borderId="19"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20" xfId="0" applyFont="1" applyFill="1" applyBorder="1" applyAlignment="1">
      <alignment horizontal="left" vertical="top" wrapText="1"/>
    </xf>
    <xf numFmtId="0" fontId="6" fillId="2" borderId="19" xfId="0" applyFont="1" applyFill="1" applyBorder="1"/>
    <xf numFmtId="0" fontId="6" fillId="2" borderId="1" xfId="0" applyFont="1" applyFill="1" applyBorder="1"/>
    <xf numFmtId="0" fontId="11"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xf numFmtId="0" fontId="12" fillId="2" borderId="1" xfId="0" applyFont="1" applyFill="1" applyBorder="1" applyAlignment="1">
      <alignment horizontal="left" vertical="center" wrapText="1"/>
    </xf>
    <xf numFmtId="0" fontId="13" fillId="2" borderId="1" xfId="0" applyFont="1" applyFill="1" applyBorder="1" applyAlignment="1">
      <alignment horizontal="left" vertical="top" wrapText="1"/>
    </xf>
    <xf numFmtId="0" fontId="6" fillId="2" borderId="40" xfId="0" applyFont="1" applyFill="1" applyBorder="1"/>
    <xf numFmtId="0" fontId="6" fillId="2" borderId="41" xfId="0" applyFont="1" applyFill="1" applyBorder="1"/>
    <xf numFmtId="0" fontId="6" fillId="2" borderId="42" xfId="0" applyFont="1" applyFill="1" applyBorder="1"/>
    <xf numFmtId="0" fontId="3" fillId="0" borderId="0" xfId="0" applyFont="1"/>
    <xf numFmtId="0" fontId="25" fillId="2" borderId="1" xfId="0" applyFont="1" applyFill="1" applyBorder="1" applyAlignment="1">
      <alignment vertical="center"/>
    </xf>
    <xf numFmtId="0" fontId="3" fillId="10" borderId="51" xfId="0" applyFont="1" applyFill="1" applyBorder="1"/>
    <xf numFmtId="0" fontId="3" fillId="10" borderId="77" xfId="0" applyFont="1" applyFill="1" applyBorder="1"/>
    <xf numFmtId="0" fontId="3" fillId="10" borderId="38" xfId="0" applyFont="1" applyFill="1" applyBorder="1"/>
    <xf numFmtId="0" fontId="3" fillId="11" borderId="77" xfId="0" applyFont="1" applyFill="1" applyBorder="1"/>
    <xf numFmtId="0" fontId="3" fillId="10" borderId="78" xfId="0" applyFont="1" applyFill="1" applyBorder="1"/>
    <xf numFmtId="0" fontId="3" fillId="10" borderId="79" xfId="0" applyFont="1" applyFill="1" applyBorder="1"/>
    <xf numFmtId="0" fontId="3" fillId="11" borderId="78" xfId="0" applyFont="1" applyFill="1" applyBorder="1"/>
    <xf numFmtId="0" fontId="3" fillId="10" borderId="80" xfId="0" applyFont="1" applyFill="1" applyBorder="1"/>
    <xf numFmtId="0" fontId="3" fillId="10" borderId="0" xfId="0" applyFont="1" applyFill="1"/>
    <xf numFmtId="0" fontId="3" fillId="11" borderId="80" xfId="0" applyFont="1" applyFill="1" applyBorder="1"/>
    <xf numFmtId="0" fontId="3" fillId="12" borderId="78" xfId="0" applyFont="1" applyFill="1" applyBorder="1"/>
    <xf numFmtId="0" fontId="3" fillId="12" borderId="79" xfId="0" applyFont="1" applyFill="1" applyBorder="1"/>
    <xf numFmtId="0" fontId="3" fillId="12" borderId="80" xfId="0" applyFont="1" applyFill="1" applyBorder="1"/>
    <xf numFmtId="0" fontId="3" fillId="12" borderId="0" xfId="0" applyFont="1" applyFill="1"/>
    <xf numFmtId="0" fontId="29" fillId="12" borderId="78" xfId="0" applyFont="1" applyFill="1" applyBorder="1"/>
    <xf numFmtId="0" fontId="29" fillId="12" borderId="79" xfId="0" applyFont="1" applyFill="1" applyBorder="1"/>
    <xf numFmtId="0" fontId="29" fillId="10" borderId="78" xfId="0" applyFont="1" applyFill="1" applyBorder="1"/>
    <xf numFmtId="0" fontId="29" fillId="12" borderId="80" xfId="0" applyFont="1" applyFill="1" applyBorder="1"/>
    <xf numFmtId="0" fontId="29" fillId="12" borderId="0" xfId="0" applyFont="1" applyFill="1"/>
    <xf numFmtId="0" fontId="29" fillId="10" borderId="80" xfId="0" applyFont="1" applyFill="1" applyBorder="1"/>
    <xf numFmtId="0" fontId="3" fillId="13" borderId="78" xfId="0" applyFont="1" applyFill="1" applyBorder="1"/>
    <xf numFmtId="0" fontId="29" fillId="13" borderId="78" xfId="0" applyFont="1" applyFill="1" applyBorder="1"/>
    <xf numFmtId="0" fontId="29" fillId="13" borderId="79" xfId="0" applyFont="1" applyFill="1" applyBorder="1"/>
    <xf numFmtId="0" fontId="3" fillId="13" borderId="80" xfId="0" applyFont="1" applyFill="1" applyBorder="1"/>
    <xf numFmtId="0" fontId="29" fillId="13" borderId="80" xfId="0" applyFont="1" applyFill="1" applyBorder="1"/>
    <xf numFmtId="0" fontId="29" fillId="13" borderId="0" xfId="0" applyFont="1" applyFill="1"/>
    <xf numFmtId="0" fontId="3" fillId="13" borderId="79" xfId="0" applyFont="1" applyFill="1" applyBorder="1"/>
    <xf numFmtId="0" fontId="3" fillId="13" borderId="0" xfId="0" applyFont="1" applyFill="1"/>
    <xf numFmtId="0" fontId="3" fillId="10" borderId="81" xfId="0" applyFont="1" applyFill="1" applyBorder="1"/>
    <xf numFmtId="0" fontId="3" fillId="10" borderId="82" xfId="0" applyFont="1" applyFill="1" applyBorder="1"/>
    <xf numFmtId="0" fontId="3" fillId="10" borderId="83" xfId="0" applyFont="1" applyFill="1" applyBorder="1"/>
    <xf numFmtId="0" fontId="3" fillId="11" borderId="81" xfId="0" applyFont="1" applyFill="1" applyBorder="1"/>
    <xf numFmtId="0" fontId="3" fillId="11" borderId="82" xfId="0" applyFont="1" applyFill="1" applyBorder="1"/>
    <xf numFmtId="0" fontId="3" fillId="11" borderId="83" xfId="0" applyFont="1" applyFill="1" applyBorder="1"/>
    <xf numFmtId="0" fontId="3" fillId="10" borderId="19" xfId="0" applyFont="1" applyFill="1" applyBorder="1"/>
    <xf numFmtId="0" fontId="3" fillId="10" borderId="1" xfId="0" applyFont="1" applyFill="1" applyBorder="1"/>
    <xf numFmtId="0" fontId="3" fillId="10" borderId="20" xfId="0" applyFont="1" applyFill="1" applyBorder="1"/>
    <xf numFmtId="0" fontId="3" fillId="11" borderId="19" xfId="0" applyFont="1" applyFill="1" applyBorder="1"/>
    <xf numFmtId="0" fontId="3" fillId="11" borderId="1" xfId="0" applyFont="1" applyFill="1" applyBorder="1"/>
    <xf numFmtId="0" fontId="3" fillId="11" borderId="20" xfId="0" applyFont="1" applyFill="1" applyBorder="1"/>
    <xf numFmtId="0" fontId="3" fillId="10" borderId="40" xfId="0" applyFont="1" applyFill="1" applyBorder="1"/>
    <xf numFmtId="0" fontId="3" fillId="10" borderId="41" xfId="0" applyFont="1" applyFill="1" applyBorder="1"/>
    <xf numFmtId="0" fontId="3" fillId="10" borderId="42" xfId="0" applyFont="1" applyFill="1" applyBorder="1"/>
    <xf numFmtId="0" fontId="3" fillId="11" borderId="40" xfId="0" applyFont="1" applyFill="1" applyBorder="1"/>
    <xf numFmtId="0" fontId="3" fillId="11" borderId="41" xfId="0" applyFont="1" applyFill="1" applyBorder="1"/>
    <xf numFmtId="0" fontId="3" fillId="11" borderId="42" xfId="0" applyFont="1" applyFill="1" applyBorder="1"/>
    <xf numFmtId="0" fontId="3" fillId="12" borderId="81" xfId="0" applyFont="1" applyFill="1" applyBorder="1"/>
    <xf numFmtId="0" fontId="3" fillId="12" borderId="82" xfId="0" applyFont="1" applyFill="1" applyBorder="1"/>
    <xf numFmtId="0" fontId="3" fillId="12" borderId="83" xfId="0" applyFont="1" applyFill="1" applyBorder="1"/>
    <xf numFmtId="0" fontId="3" fillId="12" borderId="19" xfId="0" applyFont="1" applyFill="1" applyBorder="1"/>
    <xf numFmtId="0" fontId="3" fillId="12" borderId="1" xfId="0" applyFont="1" applyFill="1" applyBorder="1"/>
    <xf numFmtId="0" fontId="3" fillId="12" borderId="20" xfId="0" applyFont="1" applyFill="1" applyBorder="1"/>
    <xf numFmtId="0" fontId="3" fillId="12" borderId="40" xfId="0" applyFont="1" applyFill="1" applyBorder="1"/>
    <xf numFmtId="0" fontId="3" fillId="12" borderId="41" xfId="0" applyFont="1" applyFill="1" applyBorder="1"/>
    <xf numFmtId="0" fontId="3" fillId="12" borderId="42" xfId="0" applyFont="1" applyFill="1" applyBorder="1"/>
    <xf numFmtId="0" fontId="3" fillId="13" borderId="81" xfId="0" applyFont="1" applyFill="1" applyBorder="1"/>
    <xf numFmtId="0" fontId="3" fillId="13" borderId="82" xfId="0" applyFont="1" applyFill="1" applyBorder="1"/>
    <xf numFmtId="0" fontId="3" fillId="13" borderId="83" xfId="0" applyFont="1" applyFill="1" applyBorder="1"/>
    <xf numFmtId="0" fontId="3" fillId="13" borderId="19" xfId="0" applyFont="1" applyFill="1" applyBorder="1"/>
    <xf numFmtId="0" fontId="3" fillId="13" borderId="1" xfId="0" applyFont="1" applyFill="1" applyBorder="1"/>
    <xf numFmtId="0" fontId="3" fillId="13" borderId="20" xfId="0" applyFont="1" applyFill="1" applyBorder="1"/>
    <xf numFmtId="0" fontId="3" fillId="13" borderId="40" xfId="0" applyFont="1" applyFill="1" applyBorder="1"/>
    <xf numFmtId="0" fontId="3" fillId="13" borderId="41" xfId="0" applyFont="1" applyFill="1" applyBorder="1"/>
    <xf numFmtId="0" fontId="3" fillId="13" borderId="42" xfId="0" applyFont="1" applyFill="1" applyBorder="1"/>
    <xf numFmtId="0" fontId="15" fillId="0" borderId="0" xfId="0" applyFont="1" applyAlignment="1">
      <alignment horizontal="center"/>
    </xf>
    <xf numFmtId="0" fontId="3" fillId="0" borderId="51" xfId="0" applyFont="1" applyBorder="1"/>
    <xf numFmtId="0" fontId="15" fillId="15" borderId="51" xfId="0" applyFont="1" applyFill="1" applyBorder="1" applyAlignment="1">
      <alignment horizontal="center" wrapText="1"/>
    </xf>
    <xf numFmtId="0" fontId="18" fillId="0" borderId="51" xfId="0" applyFont="1" applyBorder="1" applyAlignment="1">
      <alignment horizontal="center" wrapText="1"/>
    </xf>
    <xf numFmtId="0" fontId="15" fillId="15" borderId="51" xfId="0" applyFont="1" applyFill="1" applyBorder="1" applyAlignment="1">
      <alignment horizontal="center"/>
    </xf>
    <xf numFmtId="0" fontId="32" fillId="0" borderId="51" xfId="0" applyFont="1" applyBorder="1" applyAlignment="1">
      <alignment horizontal="center"/>
    </xf>
    <xf numFmtId="0" fontId="18" fillId="0" borderId="51" xfId="0" applyFont="1" applyBorder="1" applyAlignment="1">
      <alignment horizontal="center"/>
    </xf>
    <xf numFmtId="0" fontId="36" fillId="0" borderId="0" xfId="0" applyFont="1" applyAlignment="1">
      <alignment horizontal="center" vertical="center" wrapText="1"/>
    </xf>
    <xf numFmtId="0" fontId="37" fillId="18" borderId="1" xfId="0" applyFont="1" applyFill="1" applyBorder="1" applyAlignment="1">
      <alignment horizontal="center" vertical="center" wrapText="1" readingOrder="1"/>
    </xf>
    <xf numFmtId="0" fontId="38" fillId="13" borderId="97" xfId="0" applyFont="1" applyFill="1" applyBorder="1" applyAlignment="1">
      <alignment horizontal="center" vertical="center" wrapText="1" readingOrder="1"/>
    </xf>
    <xf numFmtId="0" fontId="38" fillId="0" borderId="98" xfId="0" applyFont="1" applyBorder="1" applyAlignment="1">
      <alignment horizontal="left" vertical="center" wrapText="1" readingOrder="1"/>
    </xf>
    <xf numFmtId="9" fontId="38" fillId="0" borderId="98" xfId="0" applyNumberFormat="1" applyFont="1" applyBorder="1" applyAlignment="1">
      <alignment horizontal="center" vertical="center" wrapText="1" readingOrder="1"/>
    </xf>
    <xf numFmtId="0" fontId="38" fillId="19" borderId="99" xfId="0" applyFont="1" applyFill="1" applyBorder="1" applyAlignment="1">
      <alignment horizontal="center" vertical="center" wrapText="1" readingOrder="1"/>
    </xf>
    <xf numFmtId="0" fontId="38" fillId="0" borderId="99" xfId="0" applyFont="1" applyBorder="1" applyAlignment="1">
      <alignment horizontal="left" vertical="center" wrapText="1" readingOrder="1"/>
    </xf>
    <xf numFmtId="9" fontId="38" fillId="0" borderId="99" xfId="0" applyNumberFormat="1" applyFont="1" applyBorder="1" applyAlignment="1">
      <alignment horizontal="center" vertical="center" wrapText="1" readingOrder="1"/>
    </xf>
    <xf numFmtId="0" fontId="38" fillId="20" borderId="99" xfId="0" applyFont="1" applyFill="1" applyBorder="1" applyAlignment="1">
      <alignment horizontal="center" vertical="center" wrapText="1" readingOrder="1"/>
    </xf>
    <xf numFmtId="0" fontId="38" fillId="14" borderId="99" xfId="0" applyFont="1" applyFill="1" applyBorder="1" applyAlignment="1">
      <alignment horizontal="center" vertical="center" wrapText="1" readingOrder="1"/>
    </xf>
    <xf numFmtId="0" fontId="39" fillId="17" borderId="99" xfId="0" applyFont="1" applyFill="1" applyBorder="1" applyAlignment="1">
      <alignment horizontal="center" vertical="center" wrapText="1" readingOrder="1"/>
    </xf>
    <xf numFmtId="0" fontId="10" fillId="2" borderId="1" xfId="0" applyFont="1" applyFill="1" applyBorder="1" applyAlignment="1">
      <alignment horizontal="left" vertical="center"/>
    </xf>
    <xf numFmtId="0" fontId="15" fillId="2" borderId="1" xfId="0" applyFont="1" applyFill="1" applyBorder="1"/>
    <xf numFmtId="0" fontId="41" fillId="2" borderId="1" xfId="0" applyFont="1" applyFill="1" applyBorder="1" applyAlignment="1">
      <alignment horizontal="center" vertical="center" wrapText="1"/>
    </xf>
    <xf numFmtId="0" fontId="42" fillId="18" borderId="1" xfId="0" applyFont="1" applyFill="1" applyBorder="1" applyAlignment="1">
      <alignment horizontal="center" vertical="center" wrapText="1" readingOrder="1"/>
    </xf>
    <xf numFmtId="0" fontId="43" fillId="2" borderId="1" xfId="0" applyFont="1" applyFill="1" applyBorder="1"/>
    <xf numFmtId="0" fontId="44" fillId="13" borderId="97" xfId="0" applyFont="1" applyFill="1" applyBorder="1" applyAlignment="1">
      <alignment horizontal="center" vertical="center" wrapText="1" readingOrder="1"/>
    </xf>
    <xf numFmtId="0" fontId="44" fillId="0" borderId="98" xfId="0" applyFont="1" applyBorder="1" applyAlignment="1">
      <alignment horizontal="center" vertical="center" wrapText="1" readingOrder="1"/>
    </xf>
    <xf numFmtId="0" fontId="44" fillId="0" borderId="98" xfId="0" applyFont="1" applyBorder="1" applyAlignment="1">
      <alignment horizontal="left" vertical="center" wrapText="1" readingOrder="1"/>
    </xf>
    <xf numFmtId="0" fontId="44" fillId="19" borderId="99" xfId="0" applyFont="1" applyFill="1" applyBorder="1" applyAlignment="1">
      <alignment horizontal="center" vertical="center" wrapText="1" readingOrder="1"/>
    </xf>
    <xf numFmtId="0" fontId="44" fillId="0" borderId="99" xfId="0" applyFont="1" applyBorder="1" applyAlignment="1">
      <alignment horizontal="center" vertical="center" wrapText="1" readingOrder="1"/>
    </xf>
    <xf numFmtId="0" fontId="44" fillId="0" borderId="99" xfId="0" applyFont="1" applyBorder="1" applyAlignment="1">
      <alignment horizontal="left" vertical="center" wrapText="1" readingOrder="1"/>
    </xf>
    <xf numFmtId="0" fontId="44" fillId="20" borderId="99" xfId="0" applyFont="1" applyFill="1" applyBorder="1" applyAlignment="1">
      <alignment horizontal="center" vertical="center" wrapText="1" readingOrder="1"/>
    </xf>
    <xf numFmtId="0" fontId="44" fillId="14" borderId="99" xfId="0" applyFont="1" applyFill="1" applyBorder="1" applyAlignment="1">
      <alignment horizontal="center" vertical="center" wrapText="1" readingOrder="1"/>
    </xf>
    <xf numFmtId="0" fontId="45" fillId="17" borderId="99" xfId="0" applyFont="1" applyFill="1" applyBorder="1" applyAlignment="1">
      <alignment horizontal="center" vertical="center" wrapText="1" readingOrder="1"/>
    </xf>
    <xf numFmtId="0" fontId="46" fillId="2" borderId="1" xfId="0" applyFont="1" applyFill="1" applyBorder="1" applyAlignment="1">
      <alignment horizontal="left" vertical="center" wrapText="1" readingOrder="1"/>
    </xf>
    <xf numFmtId="0" fontId="10" fillId="2" borderId="1" xfId="0" applyFont="1" applyFill="1" applyBorder="1" applyAlignment="1">
      <alignment vertical="center"/>
    </xf>
    <xf numFmtId="0" fontId="43" fillId="0" borderId="0" xfId="0" applyFont="1"/>
    <xf numFmtId="0" fontId="46" fillId="0" borderId="0" xfId="0" applyFont="1" applyAlignment="1">
      <alignment horizontal="left" vertical="center" wrapText="1" readingOrder="1"/>
    </xf>
    <xf numFmtId="0" fontId="47" fillId="0" borderId="0" xfId="0" applyFont="1" applyAlignment="1">
      <alignment vertical="center"/>
    </xf>
    <xf numFmtId="0" fontId="48" fillId="0" borderId="0" xfId="0" applyFont="1"/>
    <xf numFmtId="0" fontId="49" fillId="0" borderId="0" xfId="0" applyFont="1"/>
    <xf numFmtId="0" fontId="50" fillId="0" borderId="0" xfId="0" applyFont="1"/>
    <xf numFmtId="0" fontId="51" fillId="2" borderId="1" xfId="0" applyFont="1" applyFill="1" applyBorder="1"/>
    <xf numFmtId="0" fontId="33" fillId="2" borderId="1" xfId="0" applyFont="1" applyFill="1" applyBorder="1"/>
    <xf numFmtId="0" fontId="53" fillId="8" borderId="104" xfId="0" applyFont="1" applyFill="1" applyBorder="1" applyAlignment="1">
      <alignment horizontal="center" vertical="center" wrapText="1" readingOrder="1"/>
    </xf>
    <xf numFmtId="0" fontId="53" fillId="8" borderId="105" xfId="0" applyFont="1" applyFill="1" applyBorder="1" applyAlignment="1">
      <alignment horizontal="center" vertical="center" wrapText="1" readingOrder="1"/>
    </xf>
    <xf numFmtId="0" fontId="53" fillId="2" borderId="108" xfId="0" applyFont="1" applyFill="1" applyBorder="1" applyAlignment="1">
      <alignment horizontal="center" vertical="center" wrapText="1" readingOrder="1"/>
    </xf>
    <xf numFmtId="0" fontId="54" fillId="2" borderId="108" xfId="0" applyFont="1" applyFill="1" applyBorder="1" applyAlignment="1">
      <alignment horizontal="left" vertical="center" wrapText="1" readingOrder="1"/>
    </xf>
    <xf numFmtId="9" fontId="53" fillId="2" borderId="109" xfId="0" applyNumberFormat="1" applyFont="1" applyFill="1" applyBorder="1" applyAlignment="1">
      <alignment horizontal="center" vertical="center" wrapText="1" readingOrder="1"/>
    </xf>
    <xf numFmtId="0" fontId="53" fillId="2" borderId="51" xfId="0" applyFont="1" applyFill="1" applyBorder="1" applyAlignment="1">
      <alignment horizontal="center" vertical="center" wrapText="1" readingOrder="1"/>
    </xf>
    <xf numFmtId="0" fontId="54" fillId="2" borderId="51" xfId="0" applyFont="1" applyFill="1" applyBorder="1" applyAlignment="1">
      <alignment horizontal="left" vertical="center" wrapText="1" readingOrder="1"/>
    </xf>
    <xf numFmtId="9" fontId="53" fillId="2" borderId="111" xfId="0" applyNumberFormat="1" applyFont="1" applyFill="1" applyBorder="1" applyAlignment="1">
      <alignment horizontal="center" vertical="center" wrapText="1" readingOrder="1"/>
    </xf>
    <xf numFmtId="0" fontId="54" fillId="2" borderId="111" xfId="0" applyFont="1" applyFill="1" applyBorder="1" applyAlignment="1">
      <alignment horizontal="center" vertical="center" wrapText="1" readingOrder="1"/>
    </xf>
    <xf numFmtId="0" fontId="53" fillId="2" borderId="116" xfId="0" applyFont="1" applyFill="1" applyBorder="1" applyAlignment="1">
      <alignment horizontal="center" vertical="center" wrapText="1" readingOrder="1"/>
    </xf>
    <xf numFmtId="0" fontId="54" fillId="2" borderId="116" xfId="0" applyFont="1" applyFill="1" applyBorder="1" applyAlignment="1">
      <alignment horizontal="left" vertical="center" wrapText="1" readingOrder="1"/>
    </xf>
    <xf numFmtId="0" fontId="54" fillId="2" borderId="117" xfId="0" applyFont="1" applyFill="1" applyBorder="1" applyAlignment="1">
      <alignment horizontal="center" vertical="center" wrapText="1" readingOrder="1"/>
    </xf>
    <xf numFmtId="0" fontId="12" fillId="2" borderId="1" xfId="0" applyFont="1" applyFill="1" applyBorder="1"/>
    <xf numFmtId="0" fontId="15" fillId="0" borderId="0" xfId="0" applyFont="1"/>
    <xf numFmtId="0" fontId="51" fillId="0" borderId="0" xfId="0" applyFont="1"/>
    <xf numFmtId="0" fontId="57" fillId="0" borderId="99" xfId="0" applyFont="1" applyBorder="1" applyAlignment="1">
      <alignment horizontal="left" vertical="center" wrapText="1" readingOrder="1"/>
    </xf>
    <xf numFmtId="0" fontId="66" fillId="5" borderId="80" xfId="0" applyFont="1" applyFill="1" applyBorder="1" applyAlignment="1">
      <alignment vertical="top" wrapText="1"/>
    </xf>
    <xf numFmtId="0" fontId="67" fillId="2" borderId="80" xfId="0" applyFont="1" applyFill="1" applyBorder="1" applyAlignment="1">
      <alignment horizontal="left" vertical="center"/>
    </xf>
    <xf numFmtId="9" fontId="67" fillId="2" borderId="80" xfId="0" applyNumberFormat="1" applyFont="1" applyFill="1" applyBorder="1" applyAlignment="1">
      <alignment horizontal="left" vertical="center"/>
    </xf>
    <xf numFmtId="0" fontId="66" fillId="0" borderId="0" xfId="0" applyFont="1" applyAlignment="1">
      <alignment vertical="top" wrapText="1"/>
    </xf>
    <xf numFmtId="0" fontId="67" fillId="5" borderId="80" xfId="0" applyFont="1" applyFill="1" applyBorder="1" applyAlignment="1">
      <alignment horizontal="left" vertical="center"/>
    </xf>
    <xf numFmtId="0" fontId="68" fillId="0" borderId="0" xfId="0" applyFont="1" applyAlignment="1">
      <alignment horizontal="center" vertical="center"/>
    </xf>
    <xf numFmtId="0" fontId="71" fillId="5" borderId="0" xfId="0" applyFont="1" applyFill="1" applyAlignment="1">
      <alignment horizontal="center" vertical="center"/>
    </xf>
    <xf numFmtId="0" fontId="8" fillId="2" borderId="0" xfId="0" applyFont="1" applyFill="1"/>
    <xf numFmtId="0" fontId="3" fillId="5" borderId="0" xfId="0" applyFont="1" applyFill="1"/>
    <xf numFmtId="9" fontId="3" fillId="5" borderId="0" xfId="0" applyNumberFormat="1" applyFont="1" applyFill="1"/>
    <xf numFmtId="0" fontId="71" fillId="5" borderId="96" xfId="0" applyFont="1" applyFill="1" applyBorder="1" applyAlignment="1">
      <alignment horizontal="center" vertical="center"/>
    </xf>
    <xf numFmtId="0" fontId="71" fillId="5" borderId="87" xfId="0" applyFont="1" applyFill="1" applyBorder="1" applyAlignment="1">
      <alignment horizontal="center" vertical="center"/>
    </xf>
    <xf numFmtId="0" fontId="8" fillId="2" borderId="80" xfId="0" applyFont="1" applyFill="1" applyBorder="1"/>
    <xf numFmtId="0" fontId="72" fillId="5" borderId="51" xfId="0" applyFont="1" applyFill="1" applyBorder="1"/>
    <xf numFmtId="0" fontId="71" fillId="5" borderId="95" xfId="0" applyFont="1" applyFill="1" applyBorder="1" applyAlignment="1">
      <alignment horizontal="center" vertical="center"/>
    </xf>
    <xf numFmtId="0" fontId="71" fillId="5" borderId="93" xfId="0" applyFont="1" applyFill="1" applyBorder="1" applyAlignment="1">
      <alignment horizontal="center" vertical="center"/>
    </xf>
    <xf numFmtId="0" fontId="38" fillId="2" borderId="80" xfId="0" applyFont="1" applyFill="1" applyBorder="1" applyAlignment="1">
      <alignment horizontal="center" vertical="center"/>
    </xf>
    <xf numFmtId="0" fontId="69" fillId="2" borderId="80"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80" xfId="0" applyFont="1" applyFill="1" applyBorder="1"/>
    <xf numFmtId="0" fontId="69" fillId="2" borderId="80" xfId="0" applyFont="1" applyFill="1" applyBorder="1" applyAlignment="1">
      <alignment horizontal="center"/>
    </xf>
    <xf numFmtId="9" fontId="73" fillId="2" borderId="80" xfId="0" applyNumberFormat="1" applyFont="1" applyFill="1" applyBorder="1"/>
    <xf numFmtId="9" fontId="69" fillId="2" borderId="80" xfId="0" applyNumberFormat="1" applyFont="1" applyFill="1" applyBorder="1"/>
    <xf numFmtId="0" fontId="69" fillId="5" borderId="80" xfId="0" applyFont="1" applyFill="1" applyBorder="1"/>
    <xf numFmtId="0" fontId="74" fillId="7" borderId="0" xfId="0" applyFont="1" applyFill="1" applyAlignment="1">
      <alignment horizontal="center" wrapText="1"/>
    </xf>
    <xf numFmtId="0" fontId="66" fillId="0" borderId="0" xfId="0" applyFont="1"/>
    <xf numFmtId="9" fontId="66" fillId="0" borderId="0" xfId="0" applyNumberFormat="1" applyFont="1"/>
    <xf numFmtId="0" fontId="75" fillId="5" borderId="80" xfId="0" applyFont="1" applyFill="1" applyBorder="1" applyAlignment="1">
      <alignment horizontal="center" wrapText="1"/>
    </xf>
    <xf numFmtId="0" fontId="15" fillId="5" borderId="80" xfId="0" applyFont="1" applyFill="1" applyBorder="1" applyAlignment="1">
      <alignment horizontal="center" wrapText="1"/>
    </xf>
    <xf numFmtId="0" fontId="74" fillId="7" borderId="0" xfId="0" applyFont="1" applyFill="1" applyAlignment="1">
      <alignment vertical="center" wrapText="1"/>
    </xf>
    <xf numFmtId="0" fontId="70" fillId="0" borderId="44" xfId="0" applyFont="1" applyBorder="1"/>
    <xf numFmtId="0" fontId="70" fillId="0" borderId="0" xfId="0" applyFont="1"/>
    <xf numFmtId="9" fontId="70" fillId="0" borderId="0" xfId="0" applyNumberFormat="1" applyFont="1"/>
    <xf numFmtId="0" fontId="70" fillId="5" borderId="0" xfId="0" applyFont="1" applyFill="1" applyAlignment="1">
      <alignment vertical="top" wrapText="1"/>
    </xf>
    <xf numFmtId="0" fontId="70" fillId="5" borderId="45" xfId="0" applyFont="1" applyFill="1" applyBorder="1" applyAlignment="1">
      <alignment vertical="top" wrapText="1"/>
    </xf>
    <xf numFmtId="0" fontId="70" fillId="5" borderId="51" xfId="0" applyFont="1" applyFill="1" applyBorder="1" applyAlignment="1">
      <alignment vertical="top" wrapText="1"/>
    </xf>
    <xf numFmtId="0" fontId="70" fillId="5" borderId="80" xfId="0" applyFont="1" applyFill="1" applyBorder="1" applyAlignment="1">
      <alignment vertical="top" wrapText="1"/>
    </xf>
    <xf numFmtId="0" fontId="38" fillId="2" borderId="80" xfId="0" applyFont="1" applyFill="1" applyBorder="1" applyAlignment="1">
      <alignment horizontal="left" vertical="center"/>
    </xf>
    <xf numFmtId="0" fontId="68" fillId="5" borderId="80" xfId="0" applyFont="1" applyFill="1" applyBorder="1" applyAlignment="1">
      <alignment horizontal="left" vertical="center"/>
    </xf>
    <xf numFmtId="0" fontId="16" fillId="5" borderId="80" xfId="0" applyFont="1" applyFill="1" applyBorder="1" applyAlignment="1">
      <alignment horizontal="left" vertical="center"/>
    </xf>
    <xf numFmtId="0" fontId="15" fillId="5" borderId="80" xfId="0" applyFont="1" applyFill="1" applyBorder="1" applyAlignment="1">
      <alignment wrapText="1"/>
    </xf>
    <xf numFmtId="0" fontId="66" fillId="2" borderId="80" xfId="0" applyFont="1" applyFill="1" applyBorder="1" applyAlignment="1">
      <alignment vertical="top" wrapText="1"/>
    </xf>
    <xf numFmtId="0" fontId="8" fillId="5" borderId="80" xfId="0" applyFont="1" applyFill="1" applyBorder="1" applyAlignment="1">
      <alignment horizontal="left" vertical="center"/>
    </xf>
    <xf numFmtId="0" fontId="8" fillId="5" borderId="80" xfId="0" applyFont="1" applyFill="1" applyBorder="1"/>
    <xf numFmtId="0" fontId="19" fillId="2" borderId="0" xfId="0" applyFont="1" applyFill="1"/>
    <xf numFmtId="0" fontId="19" fillId="5" borderId="0" xfId="0" applyFont="1" applyFill="1"/>
    <xf numFmtId="0" fontId="19" fillId="2" borderId="45" xfId="0" applyFont="1" applyFill="1" applyBorder="1"/>
    <xf numFmtId="0" fontId="19" fillId="2" borderId="51" xfId="0" applyFont="1" applyFill="1" applyBorder="1"/>
    <xf numFmtId="0" fontId="80" fillId="0" borderId="0" xfId="0" applyFont="1" applyAlignment="1">
      <alignment vertical="center"/>
    </xf>
    <xf numFmtId="9" fontId="17" fillId="0" borderId="0" xfId="0" applyNumberFormat="1" applyFont="1"/>
    <xf numFmtId="9" fontId="3" fillId="0" borderId="0" xfId="0" applyNumberFormat="1" applyFont="1"/>
    <xf numFmtId="0" fontId="72" fillId="4" borderId="51" xfId="0" applyFont="1" applyFill="1" applyBorder="1" applyAlignment="1">
      <alignment horizontal="center" vertical="center"/>
    </xf>
    <xf numFmtId="0" fontId="10" fillId="2" borderId="80" xfId="0" applyFont="1" applyFill="1" applyBorder="1"/>
    <xf numFmtId="0" fontId="19" fillId="8" borderId="84" xfId="0" applyFont="1" applyFill="1" applyBorder="1" applyAlignment="1">
      <alignment horizontal="center" textRotation="90" wrapText="1"/>
    </xf>
    <xf numFmtId="0" fontId="72" fillId="4" borderId="84" xfId="0" applyFont="1" applyFill="1" applyBorder="1" applyAlignment="1">
      <alignment horizontal="center" vertical="center" textRotation="90"/>
    </xf>
    <xf numFmtId="0" fontId="10" fillId="2" borderId="80" xfId="0" applyFont="1" applyFill="1" applyBorder="1" applyAlignment="1">
      <alignment horizontal="center" vertical="center"/>
    </xf>
    <xf numFmtId="0" fontId="19" fillId="0" borderId="127" xfId="0" applyFont="1" applyBorder="1" applyAlignment="1">
      <alignment horizontal="center" vertical="center" wrapText="1"/>
    </xf>
    <xf numFmtId="0" fontId="3" fillId="0" borderId="130" xfId="0" applyFont="1" applyBorder="1" applyAlignment="1">
      <alignment horizontal="center" vertical="center" wrapText="1"/>
    </xf>
    <xf numFmtId="0" fontId="19" fillId="0" borderId="51" xfId="0" applyFont="1" applyBorder="1" applyAlignment="1">
      <alignment horizontal="center" vertical="top" wrapText="1"/>
    </xf>
    <xf numFmtId="0" fontId="19" fillId="0" borderId="51" xfId="0" applyFont="1" applyBorder="1" applyAlignment="1">
      <alignment horizontal="center" vertical="top"/>
    </xf>
    <xf numFmtId="0" fontId="8" fillId="2" borderId="80" xfId="0" applyFont="1" applyFill="1" applyBorder="1" applyAlignment="1">
      <alignment vertical="center"/>
    </xf>
    <xf numFmtId="0" fontId="19" fillId="0" borderId="51" xfId="0" applyFont="1" applyBorder="1" applyAlignment="1">
      <alignment horizontal="center" vertical="center" wrapText="1"/>
    </xf>
    <xf numFmtId="0" fontId="19" fillId="0" borderId="108" xfId="0" applyFont="1" applyBorder="1" applyAlignment="1">
      <alignment horizontal="center" vertical="center" wrapText="1"/>
    </xf>
    <xf numFmtId="0" fontId="19" fillId="0" borderId="108" xfId="0" applyFont="1" applyBorder="1" applyAlignment="1">
      <alignment horizontal="center" vertical="center" textRotation="90"/>
    </xf>
    <xf numFmtId="0" fontId="3" fillId="0" borderId="137" xfId="0" applyFont="1" applyBorder="1" applyAlignment="1">
      <alignment horizontal="center" vertical="center" wrapText="1"/>
    </xf>
    <xf numFmtId="0" fontId="19" fillId="0" borderId="138" xfId="0" applyFont="1" applyBorder="1" applyAlignment="1">
      <alignment horizontal="center" vertical="center"/>
    </xf>
    <xf numFmtId="0" fontId="19" fillId="0" borderId="139" xfId="0" applyFont="1" applyBorder="1" applyAlignment="1">
      <alignment horizontal="center" vertical="center" wrapText="1"/>
    </xf>
    <xf numFmtId="0" fontId="19" fillId="0" borderId="145" xfId="0" applyFont="1" applyBorder="1" applyAlignment="1">
      <alignment vertical="center"/>
    </xf>
    <xf numFmtId="0" fontId="19" fillId="0" borderId="145" xfId="0" applyFont="1" applyBorder="1" applyAlignment="1">
      <alignment horizontal="center" vertical="center"/>
    </xf>
    <xf numFmtId="0" fontId="19" fillId="0" borderId="84" xfId="0" applyFont="1" applyBorder="1" applyAlignment="1">
      <alignment horizontal="center" vertical="center"/>
    </xf>
    <xf numFmtId="0" fontId="19" fillId="0" borderId="84" xfId="0" applyFont="1" applyBorder="1" applyAlignment="1">
      <alignment horizontal="center" vertical="center" textRotation="90"/>
    </xf>
    <xf numFmtId="0" fontId="19" fillId="0" borderId="147" xfId="0" applyFont="1" applyBorder="1" applyAlignment="1">
      <alignment horizontal="center" vertical="center" textRotation="90"/>
    </xf>
    <xf numFmtId="9" fontId="19" fillId="0" borderId="87" xfId="0" applyNumberFormat="1" applyFont="1" applyBorder="1" applyAlignment="1">
      <alignment horizontal="center" vertical="center"/>
    </xf>
    <xf numFmtId="0" fontId="19" fillId="0" borderId="139" xfId="0" applyFont="1" applyBorder="1" applyAlignment="1">
      <alignment horizontal="center" vertical="center" textRotation="90"/>
    </xf>
    <xf numFmtId="164" fontId="19" fillId="2" borderId="84" xfId="0" applyNumberFormat="1" applyFont="1" applyFill="1" applyBorder="1" applyAlignment="1">
      <alignment horizontal="center" vertical="center"/>
    </xf>
    <xf numFmtId="0" fontId="72" fillId="0" borderId="84" xfId="0" applyFont="1" applyBorder="1" applyAlignment="1">
      <alignment horizontal="center" vertical="center" textRotation="90" wrapText="1"/>
    </xf>
    <xf numFmtId="9" fontId="19" fillId="0" borderId="139" xfId="0" applyNumberFormat="1" applyFont="1" applyBorder="1" applyAlignment="1">
      <alignment horizontal="center" vertical="center"/>
    </xf>
    <xf numFmtId="0" fontId="72" fillId="0" borderId="139" xfId="0" applyFont="1" applyBorder="1" applyAlignment="1">
      <alignment horizontal="center" vertical="center" textRotation="90" wrapText="1"/>
    </xf>
    <xf numFmtId="9" fontId="19" fillId="5" borderId="139" xfId="0" applyNumberFormat="1" applyFont="1" applyFill="1" applyBorder="1" applyAlignment="1">
      <alignment horizontal="center" vertical="center"/>
    </xf>
    <xf numFmtId="0" fontId="72" fillId="0" borderId="145" xfId="0" applyFont="1" applyBorder="1" applyAlignment="1">
      <alignment horizontal="center" vertical="center" textRotation="90"/>
    </xf>
    <xf numFmtId="0" fontId="19" fillId="0" borderId="148" xfId="0" applyFont="1" applyBorder="1" applyAlignment="1">
      <alignment horizontal="left" vertical="center" wrapText="1"/>
    </xf>
    <xf numFmtId="0" fontId="19" fillId="0" borderId="149" xfId="0" applyFont="1" applyBorder="1" applyAlignment="1">
      <alignment horizontal="center" vertical="center" wrapText="1"/>
    </xf>
    <xf numFmtId="166" fontId="3" fillId="0" borderId="150" xfId="0" applyNumberFormat="1" applyFont="1" applyBorder="1" applyAlignment="1">
      <alignment horizontal="center" vertical="center" wrapText="1"/>
    </xf>
    <xf numFmtId="0" fontId="19" fillId="0" borderId="153" xfId="0" applyFont="1" applyBorder="1" applyAlignment="1">
      <alignment horizontal="center" vertical="center" wrapText="1"/>
    </xf>
    <xf numFmtId="0" fontId="19" fillId="0" borderId="155" xfId="0" applyFont="1" applyBorder="1" applyAlignment="1">
      <alignment horizontal="center" vertical="center" wrapText="1"/>
    </xf>
    <xf numFmtId="0" fontId="19" fillId="0" borderId="152" xfId="0" applyFont="1" applyBorder="1" applyAlignment="1">
      <alignment horizontal="center" vertical="center" wrapText="1"/>
    </xf>
    <xf numFmtId="0" fontId="19" fillId="0" borderId="108" xfId="0" applyFont="1" applyBorder="1" applyAlignment="1">
      <alignment vertical="top"/>
    </xf>
    <xf numFmtId="0" fontId="19" fillId="0" borderId="108" xfId="0" applyFont="1" applyBorder="1" applyAlignment="1">
      <alignment horizontal="center" vertical="center"/>
    </xf>
    <xf numFmtId="0" fontId="19" fillId="0" borderId="157" xfId="0" applyFont="1" applyBorder="1" applyAlignment="1">
      <alignment horizontal="center" vertical="center"/>
    </xf>
    <xf numFmtId="0" fontId="19" fillId="0" borderId="157" xfId="0" applyFont="1" applyBorder="1" applyAlignment="1">
      <alignment horizontal="center" vertical="center" textRotation="90"/>
    </xf>
    <xf numFmtId="9" fontId="19" fillId="0" borderId="157" xfId="0" applyNumberFormat="1" applyFont="1" applyBorder="1" applyAlignment="1">
      <alignment horizontal="center" vertical="center"/>
    </xf>
    <xf numFmtId="164" fontId="19" fillId="2" borderId="157" xfId="0" applyNumberFormat="1" applyFont="1" applyFill="1" applyBorder="1" applyAlignment="1">
      <alignment horizontal="center" vertical="center"/>
    </xf>
    <xf numFmtId="0" fontId="72" fillId="0" borderId="157" xfId="0" applyFont="1" applyBorder="1" applyAlignment="1">
      <alignment horizontal="center" vertical="center" textRotation="90" wrapText="1"/>
    </xf>
    <xf numFmtId="9" fontId="19" fillId="0" borderId="108" xfId="0" applyNumberFormat="1" applyFont="1" applyBorder="1" applyAlignment="1">
      <alignment horizontal="center" vertical="center"/>
    </xf>
    <xf numFmtId="9" fontId="19" fillId="5" borderId="108" xfId="0" applyNumberFormat="1" applyFont="1" applyFill="1" applyBorder="1" applyAlignment="1">
      <alignment horizontal="center" vertical="center"/>
    </xf>
    <xf numFmtId="0" fontId="72" fillId="0" borderId="108" xfId="0" applyFont="1" applyBorder="1" applyAlignment="1">
      <alignment horizontal="center" vertical="center" textRotation="90"/>
    </xf>
    <xf numFmtId="165" fontId="19" fillId="0" borderId="51" xfId="0" applyNumberFormat="1" applyFont="1" applyBorder="1" applyAlignment="1">
      <alignment horizontal="center" vertical="top"/>
    </xf>
    <xf numFmtId="0" fontId="19" fillId="0" borderId="51" xfId="0" applyFont="1" applyBorder="1" applyAlignment="1">
      <alignment vertical="top"/>
    </xf>
    <xf numFmtId="0" fontId="19" fillId="0" borderId="84" xfId="0" applyFont="1" applyBorder="1" applyAlignment="1">
      <alignment horizontal="center" vertical="center" wrapText="1"/>
    </xf>
    <xf numFmtId="0" fontId="19" fillId="0" borderId="139" xfId="0" applyFont="1" applyBorder="1" applyAlignment="1">
      <alignment horizontal="center" vertical="center"/>
    </xf>
    <xf numFmtId="9" fontId="19" fillId="0" borderId="84" xfId="0" applyNumberFormat="1" applyFont="1" applyBorder="1" applyAlignment="1">
      <alignment horizontal="center" vertical="center"/>
    </xf>
    <xf numFmtId="0" fontId="72" fillId="0" borderId="84" xfId="0" applyFont="1" applyBorder="1" applyAlignment="1">
      <alignment horizontal="center" vertical="center" textRotation="90"/>
    </xf>
    <xf numFmtId="0" fontId="19" fillId="0" borderId="85" xfId="0" applyFont="1" applyBorder="1" applyAlignment="1">
      <alignment horizontal="center" vertical="center" textRotation="90"/>
    </xf>
    <xf numFmtId="165" fontId="19" fillId="0" borderId="45" xfId="0" applyNumberFormat="1" applyFont="1" applyBorder="1" applyAlignment="1">
      <alignment horizontal="center" vertical="top"/>
    </xf>
    <xf numFmtId="0" fontId="19" fillId="0" borderId="166" xfId="0" applyFont="1" applyBorder="1" applyAlignment="1">
      <alignment vertical="center" textRotation="90"/>
    </xf>
    <xf numFmtId="0" fontId="15" fillId="0" borderId="167" xfId="0" applyFont="1" applyBorder="1" applyAlignment="1">
      <alignment horizontal="center" vertical="center" wrapText="1"/>
    </xf>
    <xf numFmtId="14" fontId="15" fillId="0" borderId="168" xfId="0" applyNumberFormat="1" applyFont="1" applyBorder="1" applyAlignment="1">
      <alignment horizontal="center" vertical="center" wrapText="1"/>
    </xf>
    <xf numFmtId="0" fontId="19" fillId="0" borderId="44" xfId="0" applyFont="1" applyBorder="1" applyAlignment="1">
      <alignment horizontal="center" vertical="top"/>
    </xf>
    <xf numFmtId="0" fontId="8" fillId="2" borderId="169" xfId="0" applyFont="1" applyFill="1" applyBorder="1"/>
    <xf numFmtId="0" fontId="19" fillId="0" borderId="84" xfId="0" applyFont="1" applyBorder="1" applyAlignment="1">
      <alignment vertical="top"/>
    </xf>
    <xf numFmtId="0" fontId="19" fillId="0" borderId="85" xfId="0" applyFont="1" applyBorder="1" applyAlignment="1">
      <alignment vertical="center" textRotation="90"/>
    </xf>
    <xf numFmtId="0" fontId="19" fillId="0" borderId="80" xfId="0" applyFont="1" applyBorder="1" applyAlignment="1">
      <alignment horizontal="center" vertical="top"/>
    </xf>
    <xf numFmtId="0" fontId="19" fillId="0" borderId="170" xfId="0" applyFont="1" applyBorder="1" applyAlignment="1">
      <alignment vertical="center" textRotation="90"/>
    </xf>
    <xf numFmtId="14" fontId="15" fillId="0" borderId="172" xfId="0" applyNumberFormat="1" applyFont="1" applyBorder="1" applyAlignment="1">
      <alignment horizontal="center" vertical="center" wrapText="1"/>
    </xf>
    <xf numFmtId="0" fontId="68" fillId="0" borderId="50" xfId="0" applyFont="1" applyBorder="1" applyAlignment="1">
      <alignment horizontal="center" vertical="center"/>
    </xf>
    <xf numFmtId="0" fontId="8" fillId="0" borderId="173" xfId="0" applyFont="1" applyBorder="1" applyAlignment="1">
      <alignment horizontal="left" vertical="center" wrapText="1"/>
    </xf>
    <xf numFmtId="0" fontId="8" fillId="0" borderId="52" xfId="0" applyFont="1" applyBorder="1" applyAlignment="1">
      <alignment horizontal="left" vertical="center" wrapText="1"/>
    </xf>
    <xf numFmtId="0" fontId="8" fillId="0" borderId="174" xfId="0" applyFont="1" applyBorder="1" applyAlignment="1">
      <alignment horizontal="left" vertical="center" wrapText="1"/>
    </xf>
    <xf numFmtId="9" fontId="67" fillId="0" borderId="174" xfId="0" applyNumberFormat="1" applyFont="1" applyBorder="1" applyAlignment="1">
      <alignment horizontal="left" vertical="center" wrapText="1"/>
    </xf>
    <xf numFmtId="0" fontId="8" fillId="0" borderId="0" xfId="0" applyFont="1" applyAlignment="1">
      <alignment horizontal="left" vertical="center" wrapText="1"/>
    </xf>
    <xf numFmtId="0" fontId="8" fillId="0" borderId="156" xfId="0" applyFont="1" applyBorder="1" applyAlignment="1">
      <alignment horizontal="left" vertical="center" wrapText="1"/>
    </xf>
    <xf numFmtId="0" fontId="8" fillId="0" borderId="47" xfId="0" applyFont="1" applyBorder="1" applyAlignment="1">
      <alignment horizontal="left" vertical="center" wrapText="1"/>
    </xf>
    <xf numFmtId="0" fontId="8" fillId="2" borderId="174" xfId="0" applyFont="1" applyFill="1" applyBorder="1" applyAlignment="1">
      <alignment horizontal="left" vertical="center" wrapText="1"/>
    </xf>
    <xf numFmtId="0" fontId="8" fillId="5" borderId="174" xfId="0" applyFont="1" applyFill="1" applyBorder="1" applyAlignment="1">
      <alignment horizontal="left" vertical="center" wrapText="1"/>
    </xf>
    <xf numFmtId="0" fontId="8" fillId="9" borderId="47" xfId="0" applyFont="1" applyFill="1" applyBorder="1" applyAlignment="1">
      <alignment horizontal="left" vertical="center" wrapText="1"/>
    </xf>
    <xf numFmtId="0" fontId="8" fillId="0" borderId="49" xfId="0" applyFont="1" applyBorder="1" applyAlignment="1">
      <alignment horizontal="left" vertical="center" wrapText="1"/>
    </xf>
    <xf numFmtId="0" fontId="8" fillId="0" borderId="48" xfId="0" applyFont="1" applyBorder="1" applyAlignment="1">
      <alignment horizontal="left"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center"/>
    </xf>
    <xf numFmtId="9" fontId="67" fillId="0" borderId="0" xfId="0" applyNumberFormat="1" applyFont="1"/>
    <xf numFmtId="0" fontId="8" fillId="5" borderId="0" xfId="0" applyFont="1" applyFill="1"/>
    <xf numFmtId="0" fontId="8" fillId="9" borderId="0" xfId="0" applyFont="1" applyFill="1"/>
    <xf numFmtId="0" fontId="68" fillId="0" borderId="0" xfId="0" applyFont="1" applyAlignment="1">
      <alignment vertical="center"/>
    </xf>
    <xf numFmtId="0" fontId="10" fillId="0" borderId="0" xfId="0" applyFont="1" applyAlignment="1">
      <alignment horizontal="left" vertical="center"/>
    </xf>
    <xf numFmtId="9" fontId="8" fillId="0" borderId="0" xfId="0" applyNumberFormat="1" applyFont="1"/>
    <xf numFmtId="0" fontId="19" fillId="0" borderId="134" xfId="0" applyFont="1" applyBorder="1" applyAlignment="1">
      <alignment horizontal="center" vertical="center" wrapText="1"/>
    </xf>
    <xf numFmtId="0" fontId="72" fillId="5" borderId="118" xfId="0" applyFont="1" applyFill="1" applyBorder="1" applyAlignment="1">
      <alignment horizontal="left"/>
    </xf>
    <xf numFmtId="0" fontId="5" fillId="0" borderId="80" xfId="0" applyFont="1" applyBorder="1"/>
    <xf numFmtId="0" fontId="72" fillId="5" borderId="80" xfId="0" applyFont="1" applyFill="1" applyBorder="1"/>
    <xf numFmtId="14" fontId="2" fillId="0" borderId="178" xfId="0" applyNumberFormat="1" applyFont="1" applyBorder="1" applyAlignment="1">
      <alignment horizontal="center" vertical="center" wrapText="1"/>
    </xf>
    <xf numFmtId="0" fontId="19" fillId="0" borderId="179" xfId="0" applyFont="1" applyBorder="1" applyAlignment="1">
      <alignment horizontal="center" vertical="center" wrapText="1"/>
    </xf>
    <xf numFmtId="0" fontId="19" fillId="0" borderId="180" xfId="0" applyFont="1" applyBorder="1" applyAlignment="1">
      <alignment horizontal="center" vertical="center" wrapText="1"/>
    </xf>
    <xf numFmtId="0" fontId="19" fillId="0" borderId="181"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83" xfId="0" applyFont="1" applyBorder="1" applyAlignment="1">
      <alignment horizontal="center" vertical="center" wrapText="1"/>
    </xf>
    <xf numFmtId="0" fontId="19" fillId="0" borderId="184" xfId="0" applyFont="1" applyBorder="1" applyAlignment="1">
      <alignment horizontal="center" vertical="center" wrapText="1"/>
    </xf>
    <xf numFmtId="14" fontId="2" fillId="0" borderId="186" xfId="0" applyNumberFormat="1" applyFont="1" applyBorder="1" applyAlignment="1">
      <alignment horizontal="center" vertical="center" wrapText="1"/>
    </xf>
    <xf numFmtId="0" fontId="19" fillId="0" borderId="185" xfId="0" applyFont="1" applyBorder="1" applyAlignment="1">
      <alignment horizontal="center" vertical="center" wrapText="1"/>
    </xf>
    <xf numFmtId="0" fontId="19" fillId="0" borderId="187" xfId="0" applyFont="1" applyBorder="1" applyAlignment="1">
      <alignment horizontal="center" vertical="center" wrapText="1"/>
    </xf>
    <xf numFmtId="14" fontId="2" fillId="0" borderId="189" xfId="0" applyNumberFormat="1" applyFont="1" applyBorder="1" applyAlignment="1">
      <alignment horizontal="center" vertical="center" wrapText="1"/>
    </xf>
    <xf numFmtId="0" fontId="8" fillId="0" borderId="188" xfId="0" applyFont="1" applyBorder="1" applyAlignment="1">
      <alignment horizontal="left" vertical="center" wrapText="1"/>
    </xf>
    <xf numFmtId="0" fontId="4" fillId="3" borderId="2" xfId="0" applyFont="1" applyFill="1" applyBorder="1" applyAlignment="1">
      <alignment horizontal="center" vertical="center" wrapText="1"/>
    </xf>
    <xf numFmtId="0" fontId="5" fillId="0" borderId="3" xfId="0" applyFont="1" applyBorder="1"/>
    <xf numFmtId="0" fontId="5" fillId="0" borderId="4" xfId="0" applyFont="1" applyBorder="1"/>
    <xf numFmtId="0" fontId="6" fillId="0" borderId="8" xfId="0" applyFont="1" applyBorder="1" applyAlignment="1">
      <alignment horizontal="left" vertical="center" wrapText="1"/>
    </xf>
    <xf numFmtId="0" fontId="0" fillId="0" borderId="0" xfId="0"/>
    <xf numFmtId="0" fontId="5" fillId="0" borderId="9" xfId="0" applyFont="1" applyBorder="1"/>
    <xf numFmtId="0" fontId="5" fillId="0" borderId="10" xfId="0" applyFont="1" applyBorder="1"/>
    <xf numFmtId="0" fontId="5" fillId="0" borderId="11" xfId="0" applyFont="1" applyBorder="1"/>
    <xf numFmtId="0" fontId="5" fillId="0" borderId="12" xfId="0" applyFont="1" applyBorder="1"/>
    <xf numFmtId="0" fontId="7" fillId="2" borderId="13" xfId="0" quotePrefix="1" applyFont="1" applyFill="1" applyBorder="1" applyAlignment="1">
      <alignment horizontal="left" vertical="top" wrapText="1"/>
    </xf>
    <xf numFmtId="0" fontId="5" fillId="0" borderId="14" xfId="0" applyFont="1" applyBorder="1"/>
    <xf numFmtId="0" fontId="5" fillId="0" borderId="15" xfId="0" applyFont="1" applyBorder="1"/>
    <xf numFmtId="0" fontId="8" fillId="2" borderId="16" xfId="0" applyFont="1" applyFill="1" applyBorder="1" applyAlignment="1">
      <alignment horizontal="left" vertical="center" wrapText="1"/>
    </xf>
    <xf numFmtId="0" fontId="5" fillId="0" borderId="17" xfId="0" applyFont="1" applyBorder="1"/>
    <xf numFmtId="0" fontId="5" fillId="0" borderId="18" xfId="0" applyFont="1" applyBorder="1"/>
    <xf numFmtId="0" fontId="6" fillId="0" borderId="8" xfId="0" applyFont="1" applyBorder="1" applyAlignment="1">
      <alignment horizontal="left" vertical="top" wrapText="1"/>
    </xf>
    <xf numFmtId="0" fontId="5" fillId="0" borderId="8" xfId="0" applyFont="1" applyBorder="1"/>
    <xf numFmtId="0" fontId="12" fillId="3" borderId="21" xfId="0" applyFont="1" applyFill="1" applyBorder="1" applyAlignment="1">
      <alignment horizontal="center" vertical="center" wrapText="1"/>
    </xf>
    <xf numFmtId="0" fontId="5" fillId="0" borderId="22" xfId="0" applyFont="1" applyBorder="1"/>
    <xf numFmtId="0" fontId="12" fillId="3" borderId="23" xfId="0" applyFont="1" applyFill="1" applyBorder="1" applyAlignment="1">
      <alignment horizontal="center" vertical="center"/>
    </xf>
    <xf numFmtId="0" fontId="5" fillId="0" borderId="24" xfId="0" applyFont="1" applyBorder="1"/>
    <xf numFmtId="0" fontId="12" fillId="2" borderId="25" xfId="0" applyFont="1" applyFill="1" applyBorder="1" applyAlignment="1">
      <alignment horizontal="left" vertical="top" wrapText="1" readingOrder="1"/>
    </xf>
    <xf numFmtId="0" fontId="5" fillId="0" borderId="26" xfId="0" applyFont="1" applyBorder="1"/>
    <xf numFmtId="0" fontId="13" fillId="2" borderId="27" xfId="0" applyFont="1" applyFill="1" applyBorder="1" applyAlignment="1">
      <alignment horizontal="left" vertical="center" wrapText="1"/>
    </xf>
    <xf numFmtId="0" fontId="5" fillId="0" borderId="28" xfId="0" applyFont="1" applyBorder="1"/>
    <xf numFmtId="0" fontId="12" fillId="2" borderId="29" xfId="0" applyFont="1" applyFill="1" applyBorder="1" applyAlignment="1">
      <alignment horizontal="left" vertical="center" wrapText="1"/>
    </xf>
    <xf numFmtId="0" fontId="5" fillId="0" borderId="30" xfId="0" applyFont="1" applyBorder="1"/>
    <xf numFmtId="0" fontId="13" fillId="2" borderId="31" xfId="0" applyFont="1" applyFill="1" applyBorder="1" applyAlignment="1">
      <alignment horizontal="left" vertical="center" wrapText="1"/>
    </xf>
    <xf numFmtId="0" fontId="5" fillId="0" borderId="32" xfId="0" applyFont="1" applyBorder="1"/>
    <xf numFmtId="0" fontId="13" fillId="2" borderId="35" xfId="0" applyFont="1" applyFill="1" applyBorder="1" applyAlignment="1">
      <alignment horizontal="left" vertical="center" wrapText="1"/>
    </xf>
    <xf numFmtId="0" fontId="5" fillId="0" borderId="36" xfId="0" applyFont="1" applyBorder="1"/>
    <xf numFmtId="0" fontId="6" fillId="2" borderId="37" xfId="0" applyFont="1" applyFill="1" applyBorder="1" applyAlignment="1">
      <alignment horizontal="left" vertical="top" wrapText="1"/>
    </xf>
    <xf numFmtId="0" fontId="5" fillId="0" borderId="38" xfId="0" applyFont="1" applyBorder="1"/>
    <xf numFmtId="0" fontId="5" fillId="0" borderId="39" xfId="0" applyFont="1" applyBorder="1"/>
    <xf numFmtId="0" fontId="12" fillId="2" borderId="33" xfId="0" applyFont="1" applyFill="1" applyBorder="1" applyAlignment="1">
      <alignment horizontal="left" vertical="center" wrapText="1"/>
    </xf>
    <xf numFmtId="0" fontId="5" fillId="0" borderId="34" xfId="0" applyFont="1" applyBorder="1"/>
    <xf numFmtId="0" fontId="19" fillId="5" borderId="118" xfId="0" applyFont="1" applyFill="1" applyBorder="1" applyAlignment="1">
      <alignment vertical="center" wrapText="1"/>
    </xf>
    <xf numFmtId="0" fontId="5" fillId="0" borderId="118" xfId="0" applyFont="1" applyBorder="1"/>
    <xf numFmtId="0" fontId="74" fillId="7" borderId="44" xfId="0" applyFont="1" applyFill="1" applyBorder="1" applyAlignment="1">
      <alignment vertical="center" wrapText="1"/>
    </xf>
    <xf numFmtId="0" fontId="5" fillId="0" borderId="45" xfId="0" applyFont="1" applyBorder="1"/>
    <xf numFmtId="0" fontId="70" fillId="5" borderId="44" xfId="0" applyFont="1" applyFill="1" applyBorder="1" applyAlignment="1">
      <alignment vertical="center" wrapText="1"/>
    </xf>
    <xf numFmtId="0" fontId="5" fillId="0" borderId="46" xfId="0" applyFont="1" applyBorder="1" applyAlignment="1">
      <alignment vertical="center"/>
    </xf>
    <xf numFmtId="0" fontId="5" fillId="0" borderId="45" xfId="0" applyFont="1" applyBorder="1" applyAlignment="1">
      <alignment vertical="center"/>
    </xf>
    <xf numFmtId="0" fontId="74" fillId="7" borderId="44" xfId="0" applyFont="1" applyFill="1" applyBorder="1" applyAlignment="1">
      <alignment horizontal="center" vertical="center" wrapText="1"/>
    </xf>
    <xf numFmtId="0" fontId="5" fillId="0" borderId="46" xfId="0" applyFont="1" applyBorder="1"/>
    <xf numFmtId="0" fontId="72" fillId="4" borderId="84" xfId="0" applyFont="1" applyFill="1" applyBorder="1" applyAlignment="1">
      <alignment horizontal="center" vertical="center" wrapText="1"/>
    </xf>
    <xf numFmtId="0" fontId="5" fillId="0" borderId="108" xfId="0" applyFont="1" applyBorder="1"/>
    <xf numFmtId="0" fontId="71" fillId="5" borderId="85" xfId="0" applyFont="1" applyFill="1" applyBorder="1" applyAlignment="1">
      <alignment horizontal="center" vertical="center"/>
    </xf>
    <xf numFmtId="0" fontId="5" fillId="0" borderId="96" xfId="0" applyFont="1" applyBorder="1"/>
    <xf numFmtId="0" fontId="5" fillId="0" borderId="87" xfId="0" applyFont="1" applyBorder="1"/>
    <xf numFmtId="0" fontId="5" fillId="0" borderId="89" xfId="0" applyFont="1" applyBorder="1"/>
    <xf numFmtId="0" fontId="5" fillId="0" borderId="94" xfId="0" applyFont="1" applyBorder="1"/>
    <xf numFmtId="0" fontId="5" fillId="0" borderId="92" xfId="0" applyFont="1" applyBorder="1"/>
    <xf numFmtId="0" fontId="5" fillId="0" borderId="95" xfId="0" applyFont="1" applyBorder="1"/>
    <xf numFmtId="0" fontId="5" fillId="0" borderId="93" xfId="0" applyFont="1" applyBorder="1"/>
    <xf numFmtId="0" fontId="72" fillId="5" borderId="44" xfId="0" applyFont="1" applyFill="1" applyBorder="1" applyAlignment="1">
      <alignment horizontal="center"/>
    </xf>
    <xf numFmtId="0" fontId="72" fillId="5" borderId="44" xfId="0" applyFont="1" applyFill="1" applyBorder="1"/>
    <xf numFmtId="0" fontId="72" fillId="5" borderId="118" xfId="0" applyFont="1" applyFill="1" applyBorder="1" applyAlignment="1">
      <alignment horizontal="left"/>
    </xf>
    <xf numFmtId="9" fontId="19" fillId="0" borderId="107" xfId="0" applyNumberFormat="1" applyFont="1" applyBorder="1" applyAlignment="1">
      <alignment horizontal="center" vertical="center"/>
    </xf>
    <xf numFmtId="0" fontId="19" fillId="0" borderId="107" xfId="0" applyFont="1" applyBorder="1" applyAlignment="1">
      <alignment horizontal="center" vertical="center" wrapText="1"/>
    </xf>
    <xf numFmtId="0" fontId="72" fillId="0" borderId="152" xfId="0" applyFont="1" applyBorder="1" applyAlignment="1">
      <alignment horizontal="center" vertical="center" wrapText="1"/>
    </xf>
    <xf numFmtId="0" fontId="72" fillId="0" borderId="107" xfId="0" applyFont="1" applyBorder="1" applyAlignment="1">
      <alignment horizontal="center" vertical="center" wrapText="1"/>
    </xf>
    <xf numFmtId="0" fontId="72" fillId="0" borderId="140" xfId="0" applyFont="1" applyBorder="1" applyAlignment="1">
      <alignment horizontal="center" vertical="center" wrapText="1"/>
    </xf>
    <xf numFmtId="0" fontId="74" fillId="7" borderId="44" xfId="0" applyFont="1" applyFill="1" applyBorder="1" applyAlignment="1">
      <alignment horizontal="center" wrapText="1"/>
    </xf>
    <xf numFmtId="0" fontId="70" fillId="5" borderId="44" xfId="0" applyFont="1" applyFill="1" applyBorder="1" applyAlignment="1">
      <alignment horizontal="left" vertical="center" wrapText="1"/>
    </xf>
    <xf numFmtId="0" fontId="5" fillId="0" borderId="46" xfId="0" applyFont="1" applyBorder="1" applyAlignment="1">
      <alignment horizontal="left" vertical="center"/>
    </xf>
    <xf numFmtId="0" fontId="5" fillId="0" borderId="45" xfId="0" applyFont="1" applyBorder="1" applyAlignment="1">
      <alignment horizontal="left" vertical="center"/>
    </xf>
    <xf numFmtId="0" fontId="78" fillId="0" borderId="118" xfId="0" applyFont="1" applyBorder="1" applyAlignment="1">
      <alignment vertical="top" wrapText="1"/>
    </xf>
    <xf numFmtId="0" fontId="72" fillId="4" borderId="44" xfId="0" applyFont="1" applyFill="1" applyBorder="1" applyAlignment="1">
      <alignment horizontal="center" vertical="center"/>
    </xf>
    <xf numFmtId="0" fontId="72" fillId="4" borderId="44" xfId="0" applyFont="1" applyFill="1" applyBorder="1" applyAlignment="1">
      <alignment horizontal="left" vertical="center"/>
    </xf>
    <xf numFmtId="0" fontId="19" fillId="0" borderId="118" xfId="0" applyFont="1" applyBorder="1" applyAlignment="1">
      <alignment vertical="center" wrapText="1"/>
    </xf>
    <xf numFmtId="0" fontId="5" fillId="0" borderId="107" xfId="0" applyFont="1" applyBorder="1"/>
    <xf numFmtId="0" fontId="72" fillId="4" borderId="44" xfId="0" applyFont="1" applyFill="1" applyBorder="1" applyAlignment="1">
      <alignment horizontal="center" vertical="center" wrapText="1"/>
    </xf>
    <xf numFmtId="0" fontId="72" fillId="7" borderId="44" xfId="0" applyFont="1" applyFill="1" applyBorder="1" applyAlignment="1">
      <alignment horizontal="center" vertical="center" wrapText="1"/>
    </xf>
    <xf numFmtId="0" fontId="79" fillId="5" borderId="118" xfId="0" applyFont="1" applyFill="1" applyBorder="1" applyAlignment="1">
      <alignment horizontal="center" vertical="center" wrapText="1"/>
    </xf>
    <xf numFmtId="0" fontId="81" fillId="0" borderId="118" xfId="0" applyFont="1" applyBorder="1"/>
    <xf numFmtId="0" fontId="19" fillId="2" borderId="89" xfId="0" applyFont="1" applyFill="1" applyBorder="1" applyAlignment="1">
      <alignment horizontal="left" vertical="center"/>
    </xf>
    <xf numFmtId="0" fontId="19" fillId="2" borderId="80" xfId="0" applyFont="1" applyFill="1" applyBorder="1" applyAlignment="1">
      <alignment horizontal="left" vertical="center"/>
    </xf>
    <xf numFmtId="0" fontId="72" fillId="7" borderId="44" xfId="0" applyFont="1" applyFill="1" applyBorder="1" applyAlignment="1">
      <alignment horizontal="left" vertical="center"/>
    </xf>
    <xf numFmtId="0" fontId="79" fillId="0" borderId="118" xfId="0" applyFont="1" applyBorder="1" applyAlignment="1">
      <alignment horizontal="center" vertical="center" wrapText="1"/>
    </xf>
    <xf numFmtId="0" fontId="72" fillId="4" borderId="84" xfId="0" applyFont="1" applyFill="1" applyBorder="1" applyAlignment="1">
      <alignment horizontal="center" vertical="center" textRotation="90" wrapText="1"/>
    </xf>
    <xf numFmtId="0" fontId="72" fillId="21" borderId="44" xfId="0" applyFont="1" applyFill="1" applyBorder="1" applyAlignment="1">
      <alignment horizontal="center" vertical="center"/>
    </xf>
    <xf numFmtId="0" fontId="19" fillId="4" borderId="84" xfId="0" applyFont="1" applyFill="1" applyBorder="1" applyAlignment="1">
      <alignment horizontal="center" vertical="center" textRotation="90"/>
    </xf>
    <xf numFmtId="0" fontId="74" fillId="4" borderId="94" xfId="0" applyFont="1" applyFill="1" applyBorder="1" applyAlignment="1">
      <alignment horizontal="center" vertical="center" wrapText="1"/>
    </xf>
    <xf numFmtId="0" fontId="72" fillId="4" borderId="84" xfId="0" applyFont="1" applyFill="1" applyBorder="1" applyAlignment="1">
      <alignment horizontal="center" vertical="center"/>
    </xf>
    <xf numFmtId="0" fontId="72" fillId="8" borderId="44" xfId="0" applyFont="1" applyFill="1" applyBorder="1" applyAlignment="1">
      <alignment horizontal="center" vertical="center" wrapText="1"/>
    </xf>
    <xf numFmtId="9" fontId="72" fillId="4" borderId="84" xfId="0" applyNumberFormat="1" applyFont="1" applyFill="1" applyBorder="1" applyAlignment="1">
      <alignment horizontal="center" vertical="center"/>
    </xf>
    <xf numFmtId="0" fontId="72" fillId="4" borderId="175" xfId="0" applyFont="1" applyFill="1" applyBorder="1" applyAlignment="1">
      <alignment horizontal="center" vertical="center" wrapText="1"/>
    </xf>
    <xf numFmtId="0" fontId="19" fillId="0" borderId="119" xfId="0" applyFont="1" applyBorder="1" applyAlignment="1">
      <alignment horizontal="center" vertical="center" wrapText="1"/>
    </xf>
    <xf numFmtId="0" fontId="5" fillId="0" borderId="131" xfId="0" applyFont="1" applyBorder="1"/>
    <xf numFmtId="0" fontId="19" fillId="0" borderId="120" xfId="0" applyFont="1" applyBorder="1" applyAlignment="1">
      <alignment horizontal="center" vertical="center" wrapText="1"/>
    </xf>
    <xf numFmtId="0" fontId="19" fillId="0" borderId="140" xfId="0" applyFont="1" applyBorder="1" applyAlignment="1">
      <alignment horizontal="center" vertical="center" wrapText="1"/>
    </xf>
    <xf numFmtId="0" fontId="19" fillId="0" borderId="121" xfId="0" applyFont="1" applyBorder="1" applyAlignment="1">
      <alignment horizontal="center" vertical="center" wrapText="1"/>
    </xf>
    <xf numFmtId="0" fontId="19" fillId="0" borderId="132"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22" xfId="0" applyFont="1" applyBorder="1" applyAlignment="1">
      <alignment horizontal="center" vertical="center" wrapText="1"/>
    </xf>
    <xf numFmtId="0" fontId="19" fillId="0" borderId="133" xfId="0" applyFont="1" applyBorder="1" applyAlignment="1">
      <alignment horizontal="center" vertical="center" wrapText="1"/>
    </xf>
    <xf numFmtId="0" fontId="19" fillId="0" borderId="142" xfId="0" applyFont="1" applyBorder="1" applyAlignment="1">
      <alignment horizontal="center" vertical="center" wrapText="1"/>
    </xf>
    <xf numFmtId="0" fontId="19" fillId="5" borderId="123" xfId="0" applyFont="1" applyFill="1" applyBorder="1" applyAlignment="1">
      <alignment horizontal="center" vertical="center" wrapText="1"/>
    </xf>
    <xf numFmtId="0" fontId="19" fillId="5" borderId="80" xfId="0" applyFont="1" applyFill="1" applyBorder="1" applyAlignment="1">
      <alignment horizontal="center" vertical="center" wrapText="1"/>
    </xf>
    <xf numFmtId="0" fontId="19" fillId="0" borderId="124" xfId="0" applyFont="1" applyBorder="1" applyAlignment="1">
      <alignment horizontal="center" vertical="center" wrapText="1"/>
    </xf>
    <xf numFmtId="0" fontId="19" fillId="0" borderId="134" xfId="0" applyFont="1" applyBorder="1" applyAlignment="1">
      <alignment horizontal="center" vertical="center" wrapText="1"/>
    </xf>
    <xf numFmtId="0" fontId="19" fillId="0" borderId="143"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135" xfId="0" applyFont="1" applyBorder="1" applyAlignment="1">
      <alignment horizontal="center" vertical="center" wrapText="1"/>
    </xf>
    <xf numFmtId="0" fontId="19" fillId="0" borderId="144" xfId="0" applyFont="1" applyBorder="1" applyAlignment="1">
      <alignment horizontal="center" vertical="center" wrapText="1"/>
    </xf>
    <xf numFmtId="0" fontId="19" fillId="0" borderId="120" xfId="0" applyFont="1" applyBorder="1" applyAlignment="1">
      <alignment horizontal="center" vertical="center"/>
    </xf>
    <xf numFmtId="0" fontId="19" fillId="0" borderId="107" xfId="0" applyFont="1" applyBorder="1" applyAlignment="1">
      <alignment horizontal="center" vertical="center"/>
    </xf>
    <xf numFmtId="0" fontId="19" fillId="0" borderId="140" xfId="0" applyFont="1" applyBorder="1" applyAlignment="1">
      <alignment horizontal="center" vertical="center"/>
    </xf>
    <xf numFmtId="0" fontId="19" fillId="0" borderId="126" xfId="0" applyFont="1" applyBorder="1" applyAlignment="1">
      <alignment horizontal="center" vertical="center" wrapText="1"/>
    </xf>
    <xf numFmtId="0" fontId="19" fillId="0" borderId="94" xfId="0" applyFont="1" applyBorder="1" applyAlignment="1">
      <alignment horizontal="center" vertical="center" wrapText="1"/>
    </xf>
    <xf numFmtId="0" fontId="72" fillId="0" borderId="120" xfId="0" applyFont="1" applyBorder="1" applyAlignment="1">
      <alignment horizontal="center" vertical="center" wrapText="1"/>
    </xf>
    <xf numFmtId="0" fontId="72" fillId="0" borderId="128" xfId="0" applyFont="1" applyBorder="1" applyAlignment="1">
      <alignment horizontal="center" vertical="center" wrapText="1"/>
    </xf>
    <xf numFmtId="0" fontId="72" fillId="0" borderId="89" xfId="0" applyFont="1" applyBorder="1" applyAlignment="1">
      <alignment horizontal="center" vertical="center" wrapText="1"/>
    </xf>
    <xf numFmtId="0" fontId="72" fillId="0" borderId="146" xfId="0" applyFont="1" applyBorder="1" applyAlignment="1">
      <alignment horizontal="center" vertical="center" wrapText="1"/>
    </xf>
    <xf numFmtId="0" fontId="72" fillId="0" borderId="126" xfId="0" applyFont="1" applyBorder="1" applyAlignment="1">
      <alignment horizontal="center" vertical="center" wrapText="1"/>
    </xf>
    <xf numFmtId="0" fontId="72" fillId="0" borderId="94" xfId="0" applyFont="1" applyBorder="1" applyAlignment="1">
      <alignment horizontal="center" vertical="center" wrapText="1"/>
    </xf>
    <xf numFmtId="0" fontId="72" fillId="0" borderId="120" xfId="0" applyFont="1" applyBorder="1" applyAlignment="1">
      <alignment horizontal="center" vertical="center"/>
    </xf>
    <xf numFmtId="0" fontId="72" fillId="0" borderId="107" xfId="0" applyFont="1" applyBorder="1" applyAlignment="1">
      <alignment horizontal="center" vertical="center"/>
    </xf>
    <xf numFmtId="0" fontId="72" fillId="0" borderId="140" xfId="0" applyFont="1" applyBorder="1" applyAlignment="1">
      <alignment horizontal="center" vertical="center"/>
    </xf>
    <xf numFmtId="0" fontId="19" fillId="0" borderId="108" xfId="0" applyFont="1" applyBorder="1" applyAlignment="1">
      <alignment horizontal="center" vertical="center" wrapText="1"/>
    </xf>
    <xf numFmtId="0" fontId="19" fillId="0" borderId="120" xfId="0" applyFont="1" applyBorder="1" applyAlignment="1">
      <alignment horizontal="center" vertical="center" textRotation="90"/>
    </xf>
    <xf numFmtId="0" fontId="19" fillId="0" borderId="176" xfId="0" applyFont="1" applyBorder="1" applyAlignment="1">
      <alignment horizontal="center" vertical="center" wrapText="1"/>
    </xf>
    <xf numFmtId="14" fontId="3" fillId="0" borderId="129" xfId="0" applyNumberFormat="1" applyFont="1" applyBorder="1" applyAlignment="1">
      <alignment horizontal="center" vertical="center" wrapText="1"/>
    </xf>
    <xf numFmtId="14" fontId="3" fillId="0" borderId="136" xfId="0" applyNumberFormat="1" applyFont="1" applyBorder="1" applyAlignment="1">
      <alignment horizontal="center" vertical="center" wrapText="1"/>
    </xf>
    <xf numFmtId="0" fontId="19" fillId="0" borderId="80" xfId="0" applyFont="1" applyBorder="1" applyAlignment="1">
      <alignment horizontal="center" vertical="center"/>
    </xf>
    <xf numFmtId="0" fontId="19" fillId="0" borderId="151" xfId="0" applyFont="1" applyBorder="1" applyAlignment="1">
      <alignment horizontal="center" vertical="center" wrapText="1"/>
    </xf>
    <xf numFmtId="0" fontId="19" fillId="0" borderId="152" xfId="0" applyFont="1" applyBorder="1" applyAlignment="1">
      <alignment horizontal="center" vertical="center"/>
    </xf>
    <xf numFmtId="0" fontId="19" fillId="0" borderId="153" xfId="0" applyFont="1" applyBorder="1" applyAlignment="1">
      <alignment horizontal="center" vertical="center" wrapText="1"/>
    </xf>
    <xf numFmtId="0" fontId="19" fillId="0" borderId="159" xfId="0" applyFont="1" applyBorder="1" applyAlignment="1">
      <alignment horizontal="center" vertical="center" wrapText="1"/>
    </xf>
    <xf numFmtId="0" fontId="19" fillId="0" borderId="154" xfId="0" applyFont="1" applyBorder="1" applyAlignment="1">
      <alignment horizontal="center" vertical="center" wrapText="1"/>
    </xf>
    <xf numFmtId="0" fontId="19" fillId="0" borderId="160" xfId="0" applyFont="1" applyBorder="1" applyAlignment="1">
      <alignment horizontal="center" vertical="center" wrapText="1"/>
    </xf>
    <xf numFmtId="0" fontId="19" fillId="5" borderId="154" xfId="0" applyFont="1" applyFill="1" applyBorder="1" applyAlignment="1">
      <alignment horizontal="center" vertical="center" wrapText="1"/>
    </xf>
    <xf numFmtId="0" fontId="19" fillId="5" borderId="160" xfId="0" applyFont="1" applyFill="1" applyBorder="1" applyAlignment="1">
      <alignment horizontal="center" vertical="center" wrapText="1"/>
    </xf>
    <xf numFmtId="0" fontId="19" fillId="0" borderId="155" xfId="0" applyFont="1" applyBorder="1" applyAlignment="1">
      <alignment horizontal="center" vertical="center" wrapText="1"/>
    </xf>
    <xf numFmtId="0" fontId="19" fillId="0" borderId="161" xfId="0" applyFont="1" applyBorder="1" applyAlignment="1">
      <alignment horizontal="center" vertical="center" wrapText="1"/>
    </xf>
    <xf numFmtId="0" fontId="19" fillId="0" borderId="156" xfId="0" applyFont="1" applyBorder="1" applyAlignment="1">
      <alignment horizontal="center" vertical="center" wrapText="1"/>
    </xf>
    <xf numFmtId="0" fontId="19" fillId="0" borderId="162" xfId="0" applyFont="1" applyBorder="1" applyAlignment="1">
      <alignment horizontal="center" vertical="center" wrapText="1"/>
    </xf>
    <xf numFmtId="0" fontId="72" fillId="0" borderId="163" xfId="0" applyFont="1" applyBorder="1" applyAlignment="1">
      <alignment horizontal="center" vertical="center" wrapText="1"/>
    </xf>
    <xf numFmtId="9" fontId="19" fillId="0" borderId="152" xfId="0" applyNumberFormat="1" applyFont="1" applyBorder="1" applyAlignment="1">
      <alignment horizontal="center" vertical="center"/>
    </xf>
    <xf numFmtId="9" fontId="19" fillId="0" borderId="140" xfId="0" applyNumberFormat="1" applyFont="1" applyBorder="1" applyAlignment="1">
      <alignment horizontal="center" vertical="center"/>
    </xf>
    <xf numFmtId="0" fontId="19" fillId="0" borderId="152" xfId="0" applyFont="1" applyBorder="1" applyAlignment="1">
      <alignment horizontal="center" vertical="center" wrapText="1"/>
    </xf>
    <xf numFmtId="0" fontId="19" fillId="0" borderId="164" xfId="0" applyFont="1" applyBorder="1" applyAlignment="1">
      <alignment horizontal="center" vertical="center" wrapText="1"/>
    </xf>
    <xf numFmtId="0" fontId="19" fillId="0" borderId="152" xfId="0" applyFont="1" applyBorder="1" applyAlignment="1">
      <alignment horizontal="center" vertical="center" textRotation="90"/>
    </xf>
    <xf numFmtId="0" fontId="19" fillId="0" borderId="107" xfId="0" applyFont="1" applyBorder="1" applyAlignment="1">
      <alignment horizontal="center" vertical="center" textRotation="90"/>
    </xf>
    <xf numFmtId="0" fontId="19" fillId="0" borderId="164" xfId="0" applyFont="1" applyBorder="1" applyAlignment="1">
      <alignment horizontal="center" vertical="center"/>
    </xf>
    <xf numFmtId="0" fontId="10" fillId="0" borderId="165" xfId="0" applyFont="1" applyBorder="1" applyAlignment="1">
      <alignment horizontal="center" vertical="center" wrapText="1"/>
    </xf>
    <xf numFmtId="0" fontId="10" fillId="0" borderId="107" xfId="0" applyFont="1" applyBorder="1" applyAlignment="1">
      <alignment horizontal="center" vertical="center" wrapText="1"/>
    </xf>
    <xf numFmtId="0" fontId="8" fillId="0" borderId="156" xfId="0" applyFont="1" applyBorder="1" applyAlignment="1">
      <alignment horizontal="center" vertical="top" wrapText="1"/>
    </xf>
    <xf numFmtId="0" fontId="0" fillId="0" borderId="80" xfId="0" applyBorder="1"/>
    <xf numFmtId="9" fontId="8" fillId="0" borderId="156" xfId="0" applyNumberFormat="1" applyFont="1" applyBorder="1" applyAlignment="1">
      <alignment horizontal="center" vertical="top" wrapText="1"/>
    </xf>
    <xf numFmtId="0" fontId="10" fillId="0" borderId="0" xfId="0" applyFont="1" applyAlignment="1">
      <alignment horizontal="center" vertical="top"/>
    </xf>
    <xf numFmtId="0" fontId="3" fillId="0" borderId="0" xfId="0" applyFont="1"/>
    <xf numFmtId="0" fontId="72" fillId="0" borderId="152" xfId="0" applyFont="1" applyBorder="1" applyAlignment="1">
      <alignment horizontal="center" vertical="center"/>
    </xf>
    <xf numFmtId="0" fontId="72" fillId="4" borderId="175" xfId="0" applyFont="1" applyFill="1" applyBorder="1" applyAlignment="1">
      <alignment horizontal="center" vertical="center" textRotation="90" wrapText="1"/>
    </xf>
    <xf numFmtId="0" fontId="19" fillId="0" borderId="177" xfId="0" applyFont="1" applyBorder="1" applyAlignment="1">
      <alignment horizontal="center" vertical="center" wrapText="1"/>
    </xf>
    <xf numFmtId="0" fontId="19" fillId="0" borderId="108" xfId="0" applyFont="1" applyBorder="1" applyAlignment="1">
      <alignment horizontal="center" vertical="center" textRotation="90"/>
    </xf>
    <xf numFmtId="0" fontId="19" fillId="0" borderId="140" xfId="0" applyFont="1" applyBorder="1" applyAlignment="1">
      <alignment horizontal="center" vertical="center" textRotation="90"/>
    </xf>
    <xf numFmtId="164" fontId="19" fillId="2" borderId="152" xfId="0" applyNumberFormat="1" applyFont="1" applyFill="1" applyBorder="1" applyAlignment="1">
      <alignment horizontal="center" vertical="center"/>
    </xf>
    <xf numFmtId="164" fontId="19" fillId="2" borderId="107" xfId="0" applyNumberFormat="1" applyFont="1" applyFill="1" applyBorder="1" applyAlignment="1">
      <alignment horizontal="center" vertical="center"/>
    </xf>
    <xf numFmtId="0" fontId="72" fillId="0" borderId="152" xfId="0" applyFont="1" applyBorder="1" applyAlignment="1">
      <alignment horizontal="center" vertical="center" textRotation="90" wrapText="1"/>
    </xf>
    <xf numFmtId="0" fontId="72" fillId="0" borderId="107" xfId="0" applyFont="1" applyBorder="1" applyAlignment="1">
      <alignment horizontal="center" vertical="center" textRotation="90" wrapText="1"/>
    </xf>
    <xf numFmtId="0" fontId="72" fillId="0" borderId="140" xfId="0" applyFont="1" applyBorder="1" applyAlignment="1">
      <alignment horizontal="center" vertical="center" textRotation="90" wrapText="1"/>
    </xf>
    <xf numFmtId="9" fontId="19" fillId="5" borderId="107" xfId="0" applyNumberFormat="1" applyFont="1" applyFill="1" applyBorder="1" applyAlignment="1">
      <alignment horizontal="center" vertical="center"/>
    </xf>
    <xf numFmtId="0" fontId="72" fillId="0" borderId="152" xfId="0" applyFont="1" applyBorder="1" applyAlignment="1">
      <alignment horizontal="center" vertical="center" textRotation="90"/>
    </xf>
    <xf numFmtId="0" fontId="72" fillId="0" borderId="107" xfId="0" applyFont="1" applyBorder="1" applyAlignment="1">
      <alignment horizontal="center" vertical="center" textRotation="90"/>
    </xf>
    <xf numFmtId="164" fontId="19" fillId="2" borderId="120" xfId="0" applyNumberFormat="1" applyFont="1" applyFill="1" applyBorder="1" applyAlignment="1">
      <alignment horizontal="center" vertical="center"/>
    </xf>
    <xf numFmtId="0" fontId="72" fillId="0" borderId="120" xfId="0" applyFont="1" applyBorder="1" applyAlignment="1">
      <alignment horizontal="center" vertical="center" textRotation="90" wrapText="1"/>
    </xf>
    <xf numFmtId="9" fontId="19" fillId="0" borderId="120" xfId="0" applyNumberFormat="1" applyFont="1" applyBorder="1" applyAlignment="1">
      <alignment horizontal="center" vertical="center"/>
    </xf>
    <xf numFmtId="9" fontId="19" fillId="5" borderId="120" xfId="0" applyNumberFormat="1" applyFont="1" applyFill="1" applyBorder="1" applyAlignment="1">
      <alignment horizontal="center" vertical="center"/>
    </xf>
    <xf numFmtId="0" fontId="72" fillId="0" borderId="120" xfId="0" applyFont="1" applyBorder="1" applyAlignment="1">
      <alignment horizontal="center" vertical="center" textRotation="90"/>
    </xf>
    <xf numFmtId="0" fontId="23" fillId="10" borderId="56" xfId="0" applyFont="1" applyFill="1" applyBorder="1" applyAlignment="1">
      <alignment horizontal="center" vertical="center" wrapText="1" readingOrder="1"/>
    </xf>
    <xf numFmtId="0" fontId="5" fillId="0" borderId="59" xfId="0" applyFont="1" applyBorder="1"/>
    <xf numFmtId="0" fontId="5" fillId="0" borderId="58" xfId="0" applyFont="1" applyBorder="1"/>
    <xf numFmtId="0" fontId="23" fillId="11" borderId="69" xfId="0" applyFont="1" applyFill="1" applyBorder="1" applyAlignment="1">
      <alignment horizontal="center" wrapText="1" readingOrder="1"/>
    </xf>
    <xf numFmtId="0" fontId="5" fillId="0" borderId="57" xfId="0" applyFont="1" applyBorder="1"/>
    <xf numFmtId="0" fontId="23" fillId="11" borderId="56" xfId="0" applyFont="1" applyFill="1" applyBorder="1" applyAlignment="1">
      <alignment horizontal="center" wrapText="1" readingOrder="1"/>
    </xf>
    <xf numFmtId="0" fontId="23" fillId="10" borderId="60" xfId="0" applyFont="1" applyFill="1" applyBorder="1" applyAlignment="1">
      <alignment horizontal="center" vertical="center" wrapText="1" readingOrder="1"/>
    </xf>
    <xf numFmtId="0" fontId="5" fillId="0" borderId="61" xfId="0" applyFont="1" applyBorder="1"/>
    <xf numFmtId="0" fontId="23" fillId="10" borderId="63" xfId="0" applyFont="1" applyFill="1" applyBorder="1" applyAlignment="1">
      <alignment horizontal="center" vertical="center" wrapText="1" readingOrder="1"/>
    </xf>
    <xf numFmtId="0" fontId="23" fillId="10" borderId="69" xfId="0" applyFont="1" applyFill="1" applyBorder="1" applyAlignment="1">
      <alignment horizontal="center" vertical="center" wrapText="1" readingOrder="1"/>
    </xf>
    <xf numFmtId="0" fontId="23" fillId="11" borderId="63" xfId="0" applyFont="1" applyFill="1" applyBorder="1" applyAlignment="1">
      <alignment horizontal="center" wrapText="1" readingOrder="1"/>
    </xf>
    <xf numFmtId="0" fontId="5" fillId="0" borderId="70" xfId="0" applyFont="1" applyBorder="1"/>
    <xf numFmtId="0" fontId="5" fillId="0" borderId="71" xfId="0" applyFont="1" applyBorder="1"/>
    <xf numFmtId="0" fontId="5" fillId="0" borderId="73" xfId="0" applyFont="1" applyBorder="1"/>
    <xf numFmtId="0" fontId="5" fillId="0" borderId="72" xfId="0" applyFont="1" applyBorder="1"/>
    <xf numFmtId="0" fontId="23" fillId="12" borderId="63" xfId="0" applyFont="1" applyFill="1" applyBorder="1" applyAlignment="1">
      <alignment horizontal="center" wrapText="1" readingOrder="1"/>
    </xf>
    <xf numFmtId="0" fontId="5" fillId="0" borderId="62" xfId="0" applyFont="1" applyBorder="1"/>
    <xf numFmtId="0" fontId="23" fillId="12" borderId="60" xfId="0" applyFont="1" applyFill="1" applyBorder="1" applyAlignment="1">
      <alignment horizontal="center" wrapText="1" readingOrder="1"/>
    </xf>
    <xf numFmtId="0" fontId="23" fillId="11" borderId="60" xfId="0" applyFont="1" applyFill="1" applyBorder="1" applyAlignment="1">
      <alignment horizontal="center" wrapText="1" readingOrder="1"/>
    </xf>
    <xf numFmtId="0" fontId="23" fillId="13" borderId="56" xfId="0" applyFont="1" applyFill="1" applyBorder="1" applyAlignment="1">
      <alignment horizontal="center" wrapText="1" readingOrder="1"/>
    </xf>
    <xf numFmtId="0" fontId="23" fillId="12" borderId="56" xfId="0" applyFont="1" applyFill="1" applyBorder="1" applyAlignment="1">
      <alignment horizontal="center" wrapText="1" readingOrder="1"/>
    </xf>
    <xf numFmtId="0" fontId="23" fillId="12" borderId="69" xfId="0" applyFont="1" applyFill="1" applyBorder="1" applyAlignment="1">
      <alignment horizontal="center" wrapText="1" readingOrder="1"/>
    </xf>
    <xf numFmtId="0" fontId="24" fillId="13" borderId="64" xfId="0" applyFont="1" applyFill="1" applyBorder="1" applyAlignment="1">
      <alignment horizontal="center" vertical="center" wrapText="1" readingOrder="1"/>
    </xf>
    <xf numFmtId="0" fontId="5" fillId="0" borderId="65" xfId="0" applyFont="1" applyBorder="1"/>
    <xf numFmtId="0" fontId="5" fillId="0" borderId="66" xfId="0" applyFont="1" applyBorder="1"/>
    <xf numFmtId="0" fontId="5" fillId="0" borderId="67" xfId="0" applyFont="1" applyBorder="1"/>
    <xf numFmtId="0" fontId="5" fillId="0" borderId="68" xfId="0" applyFont="1" applyBorder="1"/>
    <xf numFmtId="0" fontId="5" fillId="0" borderId="74" xfId="0" applyFont="1" applyBorder="1"/>
    <xf numFmtId="0" fontId="5" fillId="0" borderId="75" xfId="0" applyFont="1" applyBorder="1"/>
    <xf numFmtId="0" fontId="5" fillId="0" borderId="76" xfId="0" applyFont="1" applyBorder="1"/>
    <xf numFmtId="0" fontId="24" fillId="10" borderId="64" xfId="0" applyFont="1" applyFill="1" applyBorder="1" applyAlignment="1">
      <alignment horizontal="center" vertical="center" wrapText="1" readingOrder="1"/>
    </xf>
    <xf numFmtId="0" fontId="24" fillId="12" borderId="64" xfId="0" applyFont="1" applyFill="1" applyBorder="1" applyAlignment="1">
      <alignment horizontal="center" vertical="center" wrapText="1" readingOrder="1"/>
    </xf>
    <xf numFmtId="0" fontId="24" fillId="11" borderId="64" xfId="0" applyFont="1" applyFill="1" applyBorder="1" applyAlignment="1">
      <alignment horizontal="center" vertical="center" wrapText="1" readingOrder="1"/>
    </xf>
    <xf numFmtId="0" fontId="22" fillId="0" borderId="60" xfId="0" applyFont="1" applyBorder="1" applyAlignment="1">
      <alignment horizontal="center" vertical="center" wrapText="1"/>
    </xf>
    <xf numFmtId="0" fontId="23" fillId="13" borderId="60" xfId="0" applyFont="1" applyFill="1" applyBorder="1" applyAlignment="1">
      <alignment horizontal="center" wrapText="1" readingOrder="1"/>
    </xf>
    <xf numFmtId="0" fontId="23" fillId="13" borderId="69" xfId="0" applyFont="1" applyFill="1" applyBorder="1" applyAlignment="1">
      <alignment horizontal="center" wrapText="1" readingOrder="1"/>
    </xf>
    <xf numFmtId="0" fontId="23" fillId="13" borderId="63" xfId="0" applyFont="1" applyFill="1" applyBorder="1" applyAlignment="1">
      <alignment horizontal="center" wrapText="1" readingOrder="1"/>
    </xf>
    <xf numFmtId="0" fontId="14" fillId="0" borderId="0" xfId="0" applyFont="1" applyAlignment="1">
      <alignment horizontal="center" vertical="center" wrapText="1"/>
    </xf>
    <xf numFmtId="0" fontId="21" fillId="6" borderId="56" xfId="0" applyFont="1" applyFill="1" applyBorder="1" applyAlignment="1">
      <alignment horizontal="center" vertical="center" wrapText="1" readingOrder="1"/>
    </xf>
    <xf numFmtId="0" fontId="21" fillId="6" borderId="56" xfId="0" applyFont="1" applyFill="1" applyBorder="1" applyAlignment="1">
      <alignment horizontal="center" vertical="center" textRotation="90" wrapText="1" readingOrder="1"/>
    </xf>
    <xf numFmtId="0" fontId="28" fillId="10" borderId="64" xfId="0" applyFont="1" applyFill="1" applyBorder="1" applyAlignment="1">
      <alignment horizontal="center" vertical="center" wrapText="1" readingOrder="1"/>
    </xf>
    <xf numFmtId="0" fontId="28" fillId="12" borderId="64" xfId="0" applyFont="1" applyFill="1" applyBorder="1" applyAlignment="1">
      <alignment horizontal="center" vertical="center" wrapText="1" readingOrder="1"/>
    </xf>
    <xf numFmtId="0" fontId="28" fillId="11" borderId="64" xfId="0" applyFont="1" applyFill="1" applyBorder="1" applyAlignment="1">
      <alignment horizontal="center" vertical="center" wrapText="1" readingOrder="1"/>
    </xf>
    <xf numFmtId="0" fontId="28" fillId="13" borderId="64" xfId="0" applyFont="1" applyFill="1" applyBorder="1" applyAlignment="1">
      <alignment horizontal="center" vertical="center" wrapText="1" readingOrder="1"/>
    </xf>
    <xf numFmtId="0" fontId="27" fillId="0" borderId="60" xfId="0" applyFont="1" applyBorder="1" applyAlignment="1">
      <alignment horizontal="center" vertical="center" wrapText="1"/>
    </xf>
    <xf numFmtId="0" fontId="27" fillId="0" borderId="8" xfId="0" applyFont="1" applyBorder="1" applyAlignment="1">
      <alignment horizontal="center" vertical="center" wrapText="1"/>
    </xf>
    <xf numFmtId="0" fontId="26" fillId="0" borderId="0" xfId="0" applyFont="1" applyAlignment="1">
      <alignment horizontal="center" vertical="center" wrapText="1"/>
    </xf>
    <xf numFmtId="0" fontId="17" fillId="0" borderId="44" xfId="0" applyFont="1" applyBorder="1" applyAlignment="1">
      <alignment wrapText="1"/>
    </xf>
    <xf numFmtId="0" fontId="15" fillId="0" borderId="44" xfId="0" applyFont="1" applyBorder="1" applyAlignment="1">
      <alignment horizontal="center"/>
    </xf>
    <xf numFmtId="0" fontId="17" fillId="12" borderId="44" xfId="0" applyFont="1" applyFill="1" applyBorder="1" applyAlignment="1">
      <alignment wrapText="1"/>
    </xf>
    <xf numFmtId="0" fontId="35" fillId="0" borderId="44" xfId="0" applyFont="1" applyBorder="1" applyAlignment="1">
      <alignment wrapText="1"/>
    </xf>
    <xf numFmtId="0" fontId="3" fillId="0" borderId="85" xfId="0" applyFont="1" applyBorder="1"/>
    <xf numFmtId="0" fontId="5" fillId="0" borderId="86" xfId="0" applyFont="1" applyBorder="1"/>
    <xf numFmtId="0" fontId="3" fillId="0" borderId="11" xfId="0" applyFont="1" applyBorder="1"/>
    <xf numFmtId="0" fontId="18" fillId="0" borderId="92" xfId="0" applyFont="1" applyBorder="1" applyAlignment="1">
      <alignment horizontal="center"/>
    </xf>
    <xf numFmtId="0" fontId="3" fillId="0" borderId="44" xfId="0" applyFont="1" applyBorder="1"/>
    <xf numFmtId="0" fontId="32" fillId="14" borderId="56" xfId="0" applyFont="1" applyFill="1" applyBorder="1" applyAlignment="1">
      <alignment horizontal="center" wrapText="1"/>
    </xf>
    <xf numFmtId="0" fontId="33" fillId="0" borderId="89" xfId="0" applyFont="1" applyBorder="1" applyAlignment="1">
      <alignment horizontal="center" wrapText="1"/>
    </xf>
    <xf numFmtId="0" fontId="5" fillId="0" borderId="90" xfId="0" applyFont="1" applyBorder="1"/>
    <xf numFmtId="0" fontId="32" fillId="16" borderId="96" xfId="0" applyFont="1" applyFill="1" applyBorder="1" applyAlignment="1">
      <alignment horizontal="center" wrapText="1"/>
    </xf>
    <xf numFmtId="0" fontId="33" fillId="0" borderId="85" xfId="0" applyFont="1" applyBorder="1" applyAlignment="1">
      <alignment horizontal="center" wrapText="1"/>
    </xf>
    <xf numFmtId="0" fontId="32" fillId="17" borderId="96" xfId="0" applyFont="1" applyFill="1" applyBorder="1" applyAlignment="1">
      <alignment horizontal="center" wrapText="1"/>
    </xf>
    <xf numFmtId="0" fontId="30" fillId="14" borderId="43" xfId="0" applyFont="1" applyFill="1" applyBorder="1" applyAlignment="1">
      <alignment horizontal="center"/>
    </xf>
    <xf numFmtId="0" fontId="15" fillId="0" borderId="0" xfId="0" applyFont="1" applyAlignment="1">
      <alignment horizontal="center"/>
    </xf>
    <xf numFmtId="0" fontId="15" fillId="15" borderId="44" xfId="0" applyFont="1" applyFill="1" applyBorder="1" applyAlignment="1">
      <alignment horizontal="center" wrapText="1"/>
    </xf>
    <xf numFmtId="0" fontId="31" fillId="0" borderId="44" xfId="0" applyFont="1" applyBorder="1" applyAlignment="1">
      <alignment horizontal="center" wrapText="1"/>
    </xf>
    <xf numFmtId="0" fontId="17" fillId="0" borderId="44" xfId="0" applyFont="1" applyBorder="1" applyAlignment="1">
      <alignment horizontal="center" wrapText="1"/>
    </xf>
    <xf numFmtId="0" fontId="33" fillId="0" borderId="44" xfId="0" applyFont="1" applyBorder="1" applyAlignment="1">
      <alignment horizontal="center" wrapText="1"/>
    </xf>
    <xf numFmtId="0" fontId="34" fillId="0" borderId="44" xfId="0" applyFont="1" applyBorder="1" applyAlignment="1">
      <alignment horizontal="center" wrapText="1"/>
    </xf>
    <xf numFmtId="0" fontId="18" fillId="0" borderId="84" xfId="0" applyFont="1" applyBorder="1" applyAlignment="1">
      <alignment horizontal="center"/>
    </xf>
    <xf numFmtId="0" fontId="5" fillId="0" borderId="88" xfId="0" applyFont="1" applyBorder="1"/>
    <xf numFmtId="0" fontId="5" fillId="0" borderId="91" xfId="0" applyFont="1" applyBorder="1"/>
    <xf numFmtId="0" fontId="31" fillId="0" borderId="85" xfId="0" applyFont="1" applyBorder="1" applyAlignment="1">
      <alignment horizontal="center" wrapText="1"/>
    </xf>
    <xf numFmtId="0" fontId="18" fillId="0" borderId="44" xfId="0" applyFont="1" applyBorder="1" applyAlignment="1">
      <alignment horizontal="center"/>
    </xf>
    <xf numFmtId="0" fontId="16" fillId="0" borderId="0" xfId="0" applyFont="1" applyAlignment="1">
      <alignment horizontal="center" vertical="center"/>
    </xf>
    <xf numFmtId="0" fontId="40" fillId="0" borderId="0" xfId="0" applyFont="1" applyAlignment="1">
      <alignment horizontal="center" vertical="center"/>
    </xf>
    <xf numFmtId="0" fontId="55" fillId="2" borderId="43" xfId="0" applyFont="1" applyFill="1" applyBorder="1" applyAlignment="1">
      <alignment horizontal="left" vertical="center" wrapText="1"/>
    </xf>
    <xf numFmtId="0" fontId="53" fillId="2" borderId="84" xfId="0" applyFont="1" applyFill="1" applyBorder="1" applyAlignment="1">
      <alignment horizontal="center" vertical="center" wrapText="1" readingOrder="1"/>
    </xf>
    <xf numFmtId="0" fontId="5" fillId="0" borderId="115" xfId="0" applyFont="1" applyBorder="1"/>
    <xf numFmtId="0" fontId="52" fillId="8" borderId="100" xfId="0" applyFont="1" applyFill="1" applyBorder="1" applyAlignment="1">
      <alignment horizontal="center" vertical="center" wrapText="1" readingOrder="1"/>
    </xf>
    <xf numFmtId="0" fontId="5" fillId="0" borderId="101" xfId="0" applyFont="1" applyBorder="1"/>
    <xf numFmtId="0" fontId="5" fillId="0" borderId="102" xfId="0" applyFont="1" applyBorder="1"/>
    <xf numFmtId="0" fontId="53" fillId="8" borderId="100" xfId="0" applyFont="1" applyFill="1" applyBorder="1" applyAlignment="1">
      <alignment horizontal="center" vertical="center" wrapText="1" readingOrder="1"/>
    </xf>
    <xf numFmtId="0" fontId="5" fillId="0" borderId="103" xfId="0" applyFont="1" applyBorder="1"/>
    <xf numFmtId="0" fontId="53" fillId="2" borderId="106" xfId="0" applyFont="1" applyFill="1" applyBorder="1" applyAlignment="1">
      <alignment horizontal="center" vertical="center" wrapText="1" readingOrder="1"/>
    </xf>
    <xf numFmtId="0" fontId="5" fillId="0" borderId="110" xfId="0" applyFont="1" applyBorder="1"/>
    <xf numFmtId="0" fontId="5" fillId="0" borderId="112" xfId="0" applyFont="1" applyBorder="1"/>
    <xf numFmtId="0" fontId="53" fillId="2" borderId="107" xfId="0" applyFont="1" applyFill="1" applyBorder="1" applyAlignment="1">
      <alignment horizontal="center" vertical="center" wrapText="1" readingOrder="1"/>
    </xf>
    <xf numFmtId="0" fontId="53" fillId="2" borderId="113" xfId="0" applyFont="1" applyFill="1" applyBorder="1" applyAlignment="1">
      <alignment horizontal="center" vertical="center" wrapText="1" readingOrder="1"/>
    </xf>
    <xf numFmtId="0" fontId="5" fillId="0" borderId="114" xfId="0" applyFont="1" applyBorder="1"/>
    <xf numFmtId="0" fontId="49" fillId="0" borderId="0" xfId="0" applyFont="1" applyAlignment="1">
      <alignment horizontal="left" wrapText="1"/>
    </xf>
    <xf numFmtId="0" fontId="20" fillId="0" borderId="0" xfId="0" applyFont="1" applyAlignment="1">
      <alignment horizontal="left" vertical="center" wrapText="1"/>
    </xf>
    <xf numFmtId="0" fontId="15" fillId="0" borderId="0" xfId="0" applyFont="1"/>
    <xf numFmtId="0" fontId="56" fillId="5" borderId="0" xfId="0" applyFont="1" applyFill="1" applyAlignment="1">
      <alignment horizontal="left" vertical="center" wrapText="1"/>
    </xf>
    <xf numFmtId="0" fontId="20" fillId="0" borderId="53" xfId="0" applyFont="1" applyBorder="1" applyAlignment="1">
      <alignment horizontal="center" vertical="center" wrapText="1"/>
    </xf>
    <xf numFmtId="0" fontId="5" fillId="0" borderId="55" xfId="0" applyFont="1" applyBorder="1"/>
    <xf numFmtId="0" fontId="20" fillId="0" borderId="54" xfId="0" applyFont="1" applyBorder="1" applyAlignment="1">
      <alignment horizontal="center" vertical="center" wrapText="1"/>
    </xf>
    <xf numFmtId="0" fontId="5" fillId="0" borderId="50" xfId="0" applyFont="1" applyBorder="1"/>
    <xf numFmtId="0" fontId="19" fillId="0" borderId="0" xfId="0" applyFont="1" applyAlignment="1">
      <alignment horizontal="left"/>
    </xf>
    <xf numFmtId="0" fontId="1" fillId="0" borderId="167" xfId="0" applyFont="1" applyBorder="1" applyAlignment="1">
      <alignment vertical="center" wrapText="1"/>
    </xf>
    <xf numFmtId="0" fontId="1" fillId="0" borderId="171" xfId="0" applyFont="1" applyBorder="1" applyAlignment="1">
      <alignment vertical="center" wrapText="1"/>
    </xf>
    <xf numFmtId="0" fontId="3" fillId="0" borderId="158" xfId="0" applyFont="1" applyBorder="1" applyAlignment="1">
      <alignment horizontal="center" vertical="center" wrapText="1"/>
    </xf>
  </cellXfs>
  <cellStyles count="1">
    <cellStyle name="Normal" xfId="0" builtinId="0"/>
  </cellStyles>
  <dxfs count="27">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6"/>
      <tableStyleElement type="firstRowStripe" dxfId="25"/>
      <tableStyleElement type="secondRowStripe" dxfId="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15875</xdr:rowOff>
    </xdr:from>
    <xdr:ext cx="3505200" cy="1000125"/>
    <xdr:pic>
      <xdr:nvPicPr>
        <xdr:cNvPr id="3" name="image1.png" title="Imagen">
          <a:extLst>
            <a:ext uri="{FF2B5EF4-FFF2-40B4-BE49-F238E27FC236}">
              <a16:creationId xmlns:a16="http://schemas.microsoft.com/office/drawing/2014/main" id="{06E4038E-E9E9-4C21-A5C0-1D561D4E1AFC}"/>
            </a:ext>
          </a:extLst>
        </xdr:cNvPr>
        <xdr:cNvPicPr preferRelativeResize="0"/>
      </xdr:nvPicPr>
      <xdr:blipFill>
        <a:blip xmlns:r="http://schemas.openxmlformats.org/officeDocument/2006/relationships" r:embed="rId1" cstate="print"/>
        <a:stretch>
          <a:fillRect/>
        </a:stretch>
      </xdr:blipFill>
      <xdr:spPr>
        <a:xfrm>
          <a:off x="0" y="15875"/>
          <a:ext cx="3505200" cy="10001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7.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11.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0.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5.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4.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9.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6.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8.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11</xdr:col>
      <xdr:colOff>238125</xdr:colOff>
      <xdr:row>1</xdr:row>
      <xdr:rowOff>19050</xdr:rowOff>
    </xdr:from>
    <xdr:ext cx="4638675" cy="4295775"/>
    <xdr:pic>
      <xdr:nvPicPr>
        <xdr:cNvPr id="11" name="image12.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1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94" t="s">
        <v>0</v>
      </c>
      <c r="C2" s="295"/>
      <c r="D2" s="295"/>
      <c r="E2" s="295"/>
      <c r="F2" s="295"/>
      <c r="G2" s="295"/>
      <c r="H2" s="296"/>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97" t="s">
        <v>1</v>
      </c>
      <c r="C4" s="298"/>
      <c r="D4" s="298"/>
      <c r="E4" s="298"/>
      <c r="F4" s="298"/>
      <c r="G4" s="298"/>
      <c r="H4" s="299"/>
      <c r="I4" s="1"/>
      <c r="J4" s="1"/>
      <c r="K4" s="1"/>
      <c r="L4" s="1"/>
      <c r="M4" s="1"/>
      <c r="N4" s="1"/>
      <c r="O4" s="1"/>
      <c r="P4" s="1"/>
      <c r="Q4" s="1"/>
      <c r="R4" s="1"/>
      <c r="S4" s="1"/>
      <c r="T4" s="1"/>
      <c r="U4" s="1"/>
      <c r="V4" s="1"/>
      <c r="W4" s="1"/>
      <c r="X4" s="1"/>
      <c r="Y4" s="1"/>
      <c r="Z4" s="1"/>
    </row>
    <row r="5" spans="1:26" ht="63" customHeight="1">
      <c r="A5" s="1"/>
      <c r="B5" s="300"/>
      <c r="C5" s="301"/>
      <c r="D5" s="301"/>
      <c r="E5" s="301"/>
      <c r="F5" s="301"/>
      <c r="G5" s="301"/>
      <c r="H5" s="302"/>
      <c r="I5" s="1"/>
      <c r="J5" s="1"/>
      <c r="K5" s="1"/>
      <c r="L5" s="1"/>
      <c r="M5" s="1"/>
      <c r="N5" s="1"/>
      <c r="O5" s="1"/>
      <c r="P5" s="1"/>
      <c r="Q5" s="1"/>
      <c r="R5" s="1"/>
      <c r="S5" s="1"/>
      <c r="T5" s="1"/>
      <c r="U5" s="1"/>
      <c r="V5" s="1"/>
      <c r="W5" s="1"/>
      <c r="X5" s="1"/>
      <c r="Y5" s="1"/>
      <c r="Z5" s="1"/>
    </row>
    <row r="6" spans="1:26" ht="14.25" customHeight="1">
      <c r="A6" s="1"/>
      <c r="B6" s="303" t="s">
        <v>2</v>
      </c>
      <c r="C6" s="304"/>
      <c r="D6" s="304"/>
      <c r="E6" s="304"/>
      <c r="F6" s="304"/>
      <c r="G6" s="304"/>
      <c r="H6" s="305"/>
      <c r="I6" s="1"/>
      <c r="J6" s="1"/>
      <c r="K6" s="1"/>
      <c r="L6" s="1"/>
      <c r="M6" s="1"/>
      <c r="N6" s="1"/>
      <c r="O6" s="1"/>
      <c r="P6" s="1"/>
      <c r="Q6" s="1"/>
      <c r="R6" s="1"/>
      <c r="S6" s="1"/>
      <c r="T6" s="1"/>
      <c r="U6" s="1"/>
      <c r="V6" s="1"/>
      <c r="W6" s="1"/>
      <c r="X6" s="1"/>
      <c r="Y6" s="1"/>
      <c r="Z6" s="1"/>
    </row>
    <row r="7" spans="1:26" ht="95.25" customHeight="1">
      <c r="A7" s="1"/>
      <c r="B7" s="306" t="s">
        <v>3</v>
      </c>
      <c r="C7" s="307"/>
      <c r="D7" s="307"/>
      <c r="E7" s="307"/>
      <c r="F7" s="307"/>
      <c r="G7" s="307"/>
      <c r="H7" s="308"/>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309" t="s">
        <v>4</v>
      </c>
      <c r="C9" s="298"/>
      <c r="D9" s="298"/>
      <c r="E9" s="298"/>
      <c r="F9" s="298"/>
      <c r="G9" s="298"/>
      <c r="H9" s="299"/>
      <c r="I9" s="1"/>
      <c r="J9" s="1"/>
      <c r="K9" s="1"/>
      <c r="L9" s="1"/>
      <c r="M9" s="1"/>
      <c r="N9" s="1"/>
      <c r="O9" s="1"/>
      <c r="P9" s="1"/>
      <c r="Q9" s="1"/>
      <c r="R9" s="1"/>
      <c r="S9" s="1"/>
      <c r="T9" s="1"/>
      <c r="U9" s="1"/>
      <c r="V9" s="1"/>
      <c r="W9" s="1"/>
      <c r="X9" s="1"/>
      <c r="Y9" s="1"/>
      <c r="Z9" s="1"/>
    </row>
    <row r="10" spans="1:26" ht="44.25" customHeight="1">
      <c r="A10" s="1"/>
      <c r="B10" s="310"/>
      <c r="C10" s="298"/>
      <c r="D10" s="298"/>
      <c r="E10" s="298"/>
      <c r="F10" s="298"/>
      <c r="G10" s="298"/>
      <c r="H10" s="299"/>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311" t="s">
        <v>5</v>
      </c>
      <c r="D12" s="312"/>
      <c r="E12" s="313" t="s">
        <v>6</v>
      </c>
      <c r="F12" s="314"/>
      <c r="G12" s="9"/>
      <c r="H12" s="12"/>
      <c r="I12" s="1"/>
      <c r="J12" s="1"/>
      <c r="K12" s="1"/>
      <c r="L12" s="1"/>
      <c r="M12" s="1"/>
      <c r="N12" s="1"/>
      <c r="O12" s="1"/>
      <c r="P12" s="1"/>
      <c r="Q12" s="1"/>
      <c r="R12" s="1"/>
      <c r="S12" s="1"/>
      <c r="T12" s="1"/>
      <c r="U12" s="1"/>
      <c r="V12" s="1"/>
      <c r="W12" s="1"/>
      <c r="X12" s="1"/>
      <c r="Y12" s="1"/>
      <c r="Z12" s="1"/>
    </row>
    <row r="13" spans="1:26" ht="35.25" customHeight="1">
      <c r="A13" s="1"/>
      <c r="B13" s="8"/>
      <c r="C13" s="315" t="s">
        <v>7</v>
      </c>
      <c r="D13" s="316"/>
      <c r="E13" s="317" t="s">
        <v>8</v>
      </c>
      <c r="F13" s="318"/>
      <c r="G13" s="9"/>
      <c r="H13" s="12"/>
      <c r="I13" s="1"/>
      <c r="J13" s="1"/>
      <c r="K13" s="1"/>
      <c r="L13" s="1"/>
      <c r="M13" s="1"/>
      <c r="N13" s="1"/>
      <c r="O13" s="1"/>
      <c r="P13" s="1"/>
      <c r="Q13" s="1"/>
      <c r="R13" s="1"/>
      <c r="S13" s="1"/>
      <c r="T13" s="1"/>
      <c r="U13" s="1"/>
      <c r="V13" s="1"/>
      <c r="W13" s="1"/>
      <c r="X13" s="1"/>
      <c r="Y13" s="1"/>
      <c r="Z13" s="1"/>
    </row>
    <row r="14" spans="1:26" ht="17.25" customHeight="1">
      <c r="A14" s="1"/>
      <c r="B14" s="8"/>
      <c r="C14" s="315" t="s">
        <v>9</v>
      </c>
      <c r="D14" s="316"/>
      <c r="E14" s="317" t="s">
        <v>10</v>
      </c>
      <c r="F14" s="318"/>
      <c r="G14" s="9"/>
      <c r="H14" s="12"/>
      <c r="I14" s="1"/>
      <c r="J14" s="1"/>
      <c r="K14" s="1"/>
      <c r="L14" s="1"/>
      <c r="M14" s="1"/>
      <c r="N14" s="1"/>
      <c r="O14" s="1"/>
      <c r="P14" s="1"/>
      <c r="Q14" s="1"/>
      <c r="R14" s="1"/>
      <c r="S14" s="1"/>
      <c r="T14" s="1"/>
      <c r="U14" s="1"/>
      <c r="V14" s="1"/>
      <c r="W14" s="1"/>
      <c r="X14" s="1"/>
      <c r="Y14" s="1"/>
      <c r="Z14" s="1"/>
    </row>
    <row r="15" spans="1:26" ht="19.5" customHeight="1">
      <c r="A15" s="1"/>
      <c r="B15" s="8"/>
      <c r="C15" s="315" t="s">
        <v>11</v>
      </c>
      <c r="D15" s="316"/>
      <c r="E15" s="317" t="s">
        <v>12</v>
      </c>
      <c r="F15" s="318"/>
      <c r="G15" s="9"/>
      <c r="H15" s="12"/>
      <c r="I15" s="1"/>
      <c r="J15" s="1"/>
      <c r="K15" s="1"/>
      <c r="L15" s="1"/>
      <c r="M15" s="1"/>
      <c r="N15" s="1"/>
      <c r="O15" s="1"/>
      <c r="P15" s="1"/>
      <c r="Q15" s="1"/>
      <c r="R15" s="1"/>
      <c r="S15" s="1"/>
      <c r="T15" s="1"/>
      <c r="U15" s="1"/>
      <c r="V15" s="1"/>
      <c r="W15" s="1"/>
      <c r="X15" s="1"/>
      <c r="Y15" s="1"/>
      <c r="Z15" s="1"/>
    </row>
    <row r="16" spans="1:26" ht="69.75" customHeight="1">
      <c r="A16" s="1"/>
      <c r="B16" s="8"/>
      <c r="C16" s="315" t="s">
        <v>13</v>
      </c>
      <c r="D16" s="316"/>
      <c r="E16" s="317" t="s">
        <v>14</v>
      </c>
      <c r="F16" s="318"/>
      <c r="G16" s="9"/>
      <c r="H16" s="12"/>
      <c r="I16" s="1"/>
      <c r="J16" s="1"/>
      <c r="K16" s="1"/>
      <c r="L16" s="1"/>
      <c r="M16" s="1"/>
      <c r="N16" s="1"/>
      <c r="O16" s="1"/>
      <c r="P16" s="1"/>
      <c r="Q16" s="1"/>
      <c r="R16" s="1"/>
      <c r="S16" s="1"/>
      <c r="T16" s="1"/>
      <c r="U16" s="1"/>
      <c r="V16" s="1"/>
      <c r="W16" s="1"/>
      <c r="X16" s="1"/>
      <c r="Y16" s="1"/>
      <c r="Z16" s="1"/>
    </row>
    <row r="17" spans="1:26" ht="34.5" customHeight="1">
      <c r="A17" s="1"/>
      <c r="B17" s="8"/>
      <c r="C17" s="319" t="s">
        <v>15</v>
      </c>
      <c r="D17" s="320"/>
      <c r="E17" s="321" t="s">
        <v>16</v>
      </c>
      <c r="F17" s="322"/>
      <c r="G17" s="9"/>
      <c r="H17" s="12"/>
      <c r="I17" s="1"/>
      <c r="J17" s="1"/>
      <c r="K17" s="1"/>
      <c r="L17" s="1"/>
      <c r="M17" s="1"/>
      <c r="N17" s="1"/>
      <c r="O17" s="1"/>
      <c r="P17" s="1"/>
      <c r="Q17" s="1"/>
      <c r="R17" s="1"/>
      <c r="S17" s="1"/>
      <c r="T17" s="1"/>
      <c r="U17" s="1"/>
      <c r="V17" s="1"/>
      <c r="W17" s="1"/>
      <c r="X17" s="1"/>
      <c r="Y17" s="1"/>
      <c r="Z17" s="1"/>
    </row>
    <row r="18" spans="1:26" ht="27.75" customHeight="1">
      <c r="A18" s="1"/>
      <c r="B18" s="8"/>
      <c r="C18" s="319" t="s">
        <v>17</v>
      </c>
      <c r="D18" s="320"/>
      <c r="E18" s="321" t="s">
        <v>18</v>
      </c>
      <c r="F18" s="322"/>
      <c r="G18" s="9"/>
      <c r="H18" s="12"/>
      <c r="I18" s="1"/>
      <c r="J18" s="1"/>
      <c r="K18" s="1"/>
      <c r="L18" s="1"/>
      <c r="M18" s="1"/>
      <c r="N18" s="1"/>
      <c r="O18" s="1"/>
      <c r="P18" s="1"/>
      <c r="Q18" s="1"/>
      <c r="R18" s="1"/>
      <c r="S18" s="1"/>
      <c r="T18" s="1"/>
      <c r="U18" s="1"/>
      <c r="V18" s="1"/>
      <c r="W18" s="1"/>
      <c r="X18" s="1"/>
      <c r="Y18" s="1"/>
      <c r="Z18" s="1"/>
    </row>
    <row r="19" spans="1:26" ht="28.5" customHeight="1">
      <c r="A19" s="1"/>
      <c r="B19" s="8"/>
      <c r="C19" s="319" t="s">
        <v>19</v>
      </c>
      <c r="D19" s="320"/>
      <c r="E19" s="321" t="s">
        <v>20</v>
      </c>
      <c r="F19" s="322"/>
      <c r="G19" s="9"/>
      <c r="H19" s="12"/>
      <c r="I19" s="1"/>
      <c r="J19" s="1"/>
      <c r="K19" s="1"/>
      <c r="L19" s="1"/>
      <c r="M19" s="1"/>
      <c r="N19" s="1"/>
      <c r="O19" s="1"/>
      <c r="P19" s="1"/>
      <c r="Q19" s="1"/>
      <c r="R19" s="1"/>
      <c r="S19" s="1"/>
      <c r="T19" s="1"/>
      <c r="U19" s="1"/>
      <c r="V19" s="1"/>
      <c r="W19" s="1"/>
      <c r="X19" s="1"/>
      <c r="Y19" s="1"/>
      <c r="Z19" s="1"/>
    </row>
    <row r="20" spans="1:26" ht="72.75" customHeight="1">
      <c r="A20" s="1"/>
      <c r="B20" s="8"/>
      <c r="C20" s="319" t="s">
        <v>21</v>
      </c>
      <c r="D20" s="320"/>
      <c r="E20" s="321" t="s">
        <v>22</v>
      </c>
      <c r="F20" s="322"/>
      <c r="G20" s="9"/>
      <c r="H20" s="12"/>
      <c r="I20" s="1"/>
      <c r="J20" s="1"/>
      <c r="K20" s="1"/>
      <c r="L20" s="1"/>
      <c r="M20" s="1"/>
      <c r="N20" s="1"/>
      <c r="O20" s="1"/>
      <c r="P20" s="1"/>
      <c r="Q20" s="1"/>
      <c r="R20" s="1"/>
      <c r="S20" s="1"/>
      <c r="T20" s="1"/>
      <c r="U20" s="1"/>
      <c r="V20" s="1"/>
      <c r="W20" s="1"/>
      <c r="X20" s="1"/>
      <c r="Y20" s="1"/>
      <c r="Z20" s="1"/>
    </row>
    <row r="21" spans="1:26" ht="64.5" customHeight="1">
      <c r="A21" s="1"/>
      <c r="B21" s="8"/>
      <c r="C21" s="319" t="s">
        <v>23</v>
      </c>
      <c r="D21" s="320"/>
      <c r="E21" s="321" t="s">
        <v>24</v>
      </c>
      <c r="F21" s="322"/>
      <c r="G21" s="9"/>
      <c r="H21" s="12"/>
      <c r="I21" s="1"/>
      <c r="J21" s="1"/>
      <c r="K21" s="1"/>
      <c r="L21" s="1"/>
      <c r="M21" s="1"/>
      <c r="N21" s="1"/>
      <c r="O21" s="1"/>
      <c r="P21" s="1"/>
      <c r="Q21" s="1"/>
      <c r="R21" s="1"/>
      <c r="S21" s="1"/>
      <c r="T21" s="1"/>
      <c r="U21" s="1"/>
      <c r="V21" s="1"/>
      <c r="W21" s="1"/>
      <c r="X21" s="1"/>
      <c r="Y21" s="1"/>
      <c r="Z21" s="1"/>
    </row>
    <row r="22" spans="1:26" ht="71.25" customHeight="1">
      <c r="A22" s="1"/>
      <c r="B22" s="8"/>
      <c r="C22" s="319" t="s">
        <v>25</v>
      </c>
      <c r="D22" s="320"/>
      <c r="E22" s="321" t="s">
        <v>26</v>
      </c>
      <c r="F22" s="322"/>
      <c r="G22" s="9"/>
      <c r="H22" s="12"/>
      <c r="I22" s="1"/>
      <c r="J22" s="1"/>
      <c r="K22" s="1"/>
      <c r="L22" s="1"/>
      <c r="M22" s="1"/>
      <c r="N22" s="1"/>
      <c r="O22" s="1"/>
      <c r="P22" s="1"/>
      <c r="Q22" s="1"/>
      <c r="R22" s="1"/>
      <c r="S22" s="1"/>
      <c r="T22" s="1"/>
      <c r="U22" s="1"/>
      <c r="V22" s="1"/>
      <c r="W22" s="1"/>
      <c r="X22" s="1"/>
      <c r="Y22" s="1"/>
      <c r="Z22" s="1"/>
    </row>
    <row r="23" spans="1:26" ht="55.5" customHeight="1">
      <c r="A23" s="1"/>
      <c r="B23" s="8"/>
      <c r="C23" s="319" t="s">
        <v>27</v>
      </c>
      <c r="D23" s="320"/>
      <c r="E23" s="321" t="s">
        <v>28</v>
      </c>
      <c r="F23" s="322"/>
      <c r="G23" s="9"/>
      <c r="H23" s="12"/>
      <c r="I23" s="1"/>
      <c r="J23" s="1"/>
      <c r="K23" s="1"/>
      <c r="L23" s="1"/>
      <c r="M23" s="1"/>
      <c r="N23" s="1"/>
      <c r="O23" s="1"/>
      <c r="P23" s="1"/>
      <c r="Q23" s="1"/>
      <c r="R23" s="1"/>
      <c r="S23" s="1"/>
      <c r="T23" s="1"/>
      <c r="U23" s="1"/>
      <c r="V23" s="1"/>
      <c r="W23" s="1"/>
      <c r="X23" s="1"/>
      <c r="Y23" s="1"/>
      <c r="Z23" s="1"/>
    </row>
    <row r="24" spans="1:26" ht="42" customHeight="1">
      <c r="A24" s="1"/>
      <c r="B24" s="8"/>
      <c r="C24" s="319" t="s">
        <v>29</v>
      </c>
      <c r="D24" s="320"/>
      <c r="E24" s="321" t="s">
        <v>30</v>
      </c>
      <c r="F24" s="322"/>
      <c r="G24" s="9"/>
      <c r="H24" s="12"/>
      <c r="I24" s="1"/>
      <c r="J24" s="1"/>
      <c r="K24" s="1"/>
      <c r="L24" s="1"/>
      <c r="M24" s="1"/>
      <c r="N24" s="1"/>
      <c r="O24" s="1"/>
      <c r="P24" s="1"/>
      <c r="Q24" s="1"/>
      <c r="R24" s="1"/>
      <c r="S24" s="1"/>
      <c r="T24" s="1"/>
      <c r="U24" s="1"/>
      <c r="V24" s="1"/>
      <c r="W24" s="1"/>
      <c r="X24" s="1"/>
      <c r="Y24" s="1"/>
      <c r="Z24" s="1"/>
    </row>
    <row r="25" spans="1:26" ht="59.25" customHeight="1">
      <c r="A25" s="1"/>
      <c r="B25" s="8"/>
      <c r="C25" s="319" t="s">
        <v>31</v>
      </c>
      <c r="D25" s="320"/>
      <c r="E25" s="321" t="s">
        <v>32</v>
      </c>
      <c r="F25" s="322"/>
      <c r="G25" s="9"/>
      <c r="H25" s="12"/>
      <c r="I25" s="1"/>
      <c r="J25" s="1"/>
      <c r="K25" s="1"/>
      <c r="L25" s="1"/>
      <c r="M25" s="1"/>
      <c r="N25" s="1"/>
      <c r="O25" s="1"/>
      <c r="P25" s="1"/>
      <c r="Q25" s="1"/>
      <c r="R25" s="1"/>
      <c r="S25" s="1"/>
      <c r="T25" s="1"/>
      <c r="U25" s="1"/>
      <c r="V25" s="1"/>
      <c r="W25" s="1"/>
      <c r="X25" s="1"/>
      <c r="Y25" s="1"/>
      <c r="Z25" s="1"/>
    </row>
    <row r="26" spans="1:26" ht="23.25" customHeight="1">
      <c r="A26" s="1"/>
      <c r="B26" s="8"/>
      <c r="C26" s="319" t="s">
        <v>33</v>
      </c>
      <c r="D26" s="320"/>
      <c r="E26" s="321" t="s">
        <v>34</v>
      </c>
      <c r="F26" s="322"/>
      <c r="G26" s="9"/>
      <c r="H26" s="12"/>
      <c r="I26" s="1"/>
      <c r="J26" s="1"/>
      <c r="K26" s="1"/>
      <c r="L26" s="1"/>
      <c r="M26" s="1"/>
      <c r="N26" s="1"/>
      <c r="O26" s="1"/>
      <c r="P26" s="1"/>
      <c r="Q26" s="1"/>
      <c r="R26" s="1"/>
      <c r="S26" s="1"/>
      <c r="T26" s="1"/>
      <c r="U26" s="1"/>
      <c r="V26" s="1"/>
      <c r="W26" s="1"/>
      <c r="X26" s="1"/>
      <c r="Y26" s="1"/>
      <c r="Z26" s="1"/>
    </row>
    <row r="27" spans="1:26" ht="30.75" customHeight="1">
      <c r="A27" s="1"/>
      <c r="B27" s="8"/>
      <c r="C27" s="319" t="s">
        <v>35</v>
      </c>
      <c r="D27" s="320"/>
      <c r="E27" s="321" t="s">
        <v>36</v>
      </c>
      <c r="F27" s="322"/>
      <c r="G27" s="9"/>
      <c r="H27" s="12"/>
      <c r="I27" s="1"/>
      <c r="J27" s="1"/>
      <c r="K27" s="1"/>
      <c r="L27" s="1"/>
      <c r="M27" s="1"/>
      <c r="N27" s="1"/>
      <c r="O27" s="1"/>
      <c r="P27" s="1"/>
      <c r="Q27" s="1"/>
      <c r="R27" s="1"/>
      <c r="S27" s="1"/>
      <c r="T27" s="1"/>
      <c r="U27" s="1"/>
      <c r="V27" s="1"/>
      <c r="W27" s="1"/>
      <c r="X27" s="1"/>
      <c r="Y27" s="1"/>
      <c r="Z27" s="1"/>
    </row>
    <row r="28" spans="1:26" ht="35.25" customHeight="1">
      <c r="A28" s="1"/>
      <c r="B28" s="8"/>
      <c r="C28" s="319" t="s">
        <v>37</v>
      </c>
      <c r="D28" s="320"/>
      <c r="E28" s="321" t="s">
        <v>38</v>
      </c>
      <c r="F28" s="322"/>
      <c r="G28" s="9"/>
      <c r="H28" s="12"/>
      <c r="I28" s="1"/>
      <c r="J28" s="1"/>
      <c r="K28" s="1"/>
      <c r="L28" s="1"/>
      <c r="M28" s="1"/>
      <c r="N28" s="1"/>
      <c r="O28" s="1"/>
      <c r="P28" s="1"/>
      <c r="Q28" s="1"/>
      <c r="R28" s="1"/>
      <c r="S28" s="1"/>
      <c r="T28" s="1"/>
      <c r="U28" s="1"/>
      <c r="V28" s="1"/>
      <c r="W28" s="1"/>
      <c r="X28" s="1"/>
      <c r="Y28" s="1"/>
      <c r="Z28" s="1"/>
    </row>
    <row r="29" spans="1:26" ht="33" customHeight="1">
      <c r="A29" s="1"/>
      <c r="B29" s="8"/>
      <c r="C29" s="319" t="s">
        <v>39</v>
      </c>
      <c r="D29" s="320"/>
      <c r="E29" s="321" t="s">
        <v>38</v>
      </c>
      <c r="F29" s="322"/>
      <c r="G29" s="9"/>
      <c r="H29" s="12"/>
      <c r="I29" s="1"/>
      <c r="J29" s="1"/>
      <c r="K29" s="1"/>
      <c r="L29" s="1"/>
      <c r="M29" s="1"/>
      <c r="N29" s="1"/>
      <c r="O29" s="1"/>
      <c r="P29" s="1"/>
      <c r="Q29" s="1"/>
      <c r="R29" s="1"/>
      <c r="S29" s="1"/>
      <c r="T29" s="1"/>
      <c r="U29" s="1"/>
      <c r="V29" s="1"/>
      <c r="W29" s="1"/>
      <c r="X29" s="1"/>
      <c r="Y29" s="1"/>
      <c r="Z29" s="1"/>
    </row>
    <row r="30" spans="1:26" ht="30" customHeight="1">
      <c r="A30" s="1"/>
      <c r="B30" s="8"/>
      <c r="C30" s="319" t="s">
        <v>40</v>
      </c>
      <c r="D30" s="320"/>
      <c r="E30" s="321" t="s">
        <v>41</v>
      </c>
      <c r="F30" s="322"/>
      <c r="G30" s="9"/>
      <c r="H30" s="12"/>
      <c r="I30" s="1"/>
      <c r="J30" s="1"/>
      <c r="K30" s="1"/>
      <c r="L30" s="1"/>
      <c r="M30" s="1"/>
      <c r="N30" s="1"/>
      <c r="O30" s="1"/>
      <c r="P30" s="1"/>
      <c r="Q30" s="1"/>
      <c r="R30" s="1"/>
      <c r="S30" s="1"/>
      <c r="T30" s="1"/>
      <c r="U30" s="1"/>
      <c r="V30" s="1"/>
      <c r="W30" s="1"/>
      <c r="X30" s="1"/>
      <c r="Y30" s="1"/>
      <c r="Z30" s="1"/>
    </row>
    <row r="31" spans="1:26" ht="35.25" customHeight="1">
      <c r="A31" s="1"/>
      <c r="B31" s="8"/>
      <c r="C31" s="319" t="s">
        <v>42</v>
      </c>
      <c r="D31" s="320"/>
      <c r="E31" s="321" t="s">
        <v>43</v>
      </c>
      <c r="F31" s="322"/>
      <c r="G31" s="9"/>
      <c r="H31" s="12"/>
      <c r="I31" s="1"/>
      <c r="J31" s="1"/>
      <c r="K31" s="1"/>
      <c r="L31" s="1"/>
      <c r="M31" s="1"/>
      <c r="N31" s="1"/>
      <c r="O31" s="1"/>
      <c r="P31" s="1"/>
      <c r="Q31" s="1"/>
      <c r="R31" s="1"/>
      <c r="S31" s="1"/>
      <c r="T31" s="1"/>
      <c r="U31" s="1"/>
      <c r="V31" s="1"/>
      <c r="W31" s="1"/>
      <c r="X31" s="1"/>
      <c r="Y31" s="1"/>
      <c r="Z31" s="1"/>
    </row>
    <row r="32" spans="1:26" ht="31.5" customHeight="1">
      <c r="A32" s="1"/>
      <c r="B32" s="8"/>
      <c r="C32" s="319" t="s">
        <v>44</v>
      </c>
      <c r="D32" s="320"/>
      <c r="E32" s="321" t="s">
        <v>45</v>
      </c>
      <c r="F32" s="322"/>
      <c r="G32" s="9"/>
      <c r="H32" s="12"/>
      <c r="I32" s="1"/>
      <c r="J32" s="1"/>
      <c r="K32" s="1"/>
      <c r="L32" s="1"/>
      <c r="M32" s="1"/>
      <c r="N32" s="1"/>
      <c r="O32" s="1"/>
      <c r="P32" s="1"/>
      <c r="Q32" s="1"/>
      <c r="R32" s="1"/>
      <c r="S32" s="1"/>
      <c r="T32" s="1"/>
      <c r="U32" s="1"/>
      <c r="V32" s="1"/>
      <c r="W32" s="1"/>
      <c r="X32" s="1"/>
      <c r="Y32" s="1"/>
      <c r="Z32" s="1"/>
    </row>
    <row r="33" spans="1:26" ht="35.25" customHeight="1">
      <c r="A33" s="1"/>
      <c r="B33" s="8"/>
      <c r="C33" s="319" t="s">
        <v>46</v>
      </c>
      <c r="D33" s="320"/>
      <c r="E33" s="321" t="s">
        <v>47</v>
      </c>
      <c r="F33" s="322"/>
      <c r="G33" s="9"/>
      <c r="H33" s="12"/>
      <c r="I33" s="1"/>
      <c r="J33" s="1"/>
      <c r="K33" s="1"/>
      <c r="L33" s="1"/>
      <c r="M33" s="1"/>
      <c r="N33" s="1"/>
      <c r="O33" s="1"/>
      <c r="P33" s="1"/>
      <c r="Q33" s="1"/>
      <c r="R33" s="1"/>
      <c r="S33" s="1"/>
      <c r="T33" s="1"/>
      <c r="U33" s="1"/>
      <c r="V33" s="1"/>
      <c r="W33" s="1"/>
      <c r="X33" s="1"/>
      <c r="Y33" s="1"/>
      <c r="Z33" s="1"/>
    </row>
    <row r="34" spans="1:26" ht="59.25" customHeight="1">
      <c r="A34" s="1"/>
      <c r="B34" s="8"/>
      <c r="C34" s="319" t="s">
        <v>48</v>
      </c>
      <c r="D34" s="320"/>
      <c r="E34" s="321" t="s">
        <v>49</v>
      </c>
      <c r="F34" s="322"/>
      <c r="G34" s="9"/>
      <c r="H34" s="12"/>
      <c r="I34" s="1"/>
      <c r="J34" s="1"/>
      <c r="K34" s="1"/>
      <c r="L34" s="1"/>
      <c r="M34" s="1"/>
      <c r="N34" s="1"/>
      <c r="O34" s="1"/>
      <c r="P34" s="1"/>
      <c r="Q34" s="1"/>
      <c r="R34" s="1"/>
      <c r="S34" s="1"/>
      <c r="T34" s="1"/>
      <c r="U34" s="1"/>
      <c r="V34" s="1"/>
      <c r="W34" s="1"/>
      <c r="X34" s="1"/>
      <c r="Y34" s="1"/>
      <c r="Z34" s="1"/>
    </row>
    <row r="35" spans="1:26" ht="29.25" customHeight="1">
      <c r="A35" s="1"/>
      <c r="B35" s="8"/>
      <c r="C35" s="319" t="s">
        <v>50</v>
      </c>
      <c r="D35" s="320"/>
      <c r="E35" s="321" t="s">
        <v>51</v>
      </c>
      <c r="F35" s="322"/>
      <c r="G35" s="9"/>
      <c r="H35" s="12"/>
      <c r="I35" s="1"/>
      <c r="J35" s="1"/>
      <c r="K35" s="1"/>
      <c r="L35" s="1"/>
      <c r="M35" s="1"/>
      <c r="N35" s="1"/>
      <c r="O35" s="1"/>
      <c r="P35" s="1"/>
      <c r="Q35" s="1"/>
      <c r="R35" s="1"/>
      <c r="S35" s="1"/>
      <c r="T35" s="1"/>
      <c r="U35" s="1"/>
      <c r="V35" s="1"/>
      <c r="W35" s="1"/>
      <c r="X35" s="1"/>
      <c r="Y35" s="1"/>
      <c r="Z35" s="1"/>
    </row>
    <row r="36" spans="1:26" ht="82.5" customHeight="1">
      <c r="A36" s="1"/>
      <c r="B36" s="8"/>
      <c r="C36" s="319" t="s">
        <v>52</v>
      </c>
      <c r="D36" s="320"/>
      <c r="E36" s="321" t="s">
        <v>53</v>
      </c>
      <c r="F36" s="322"/>
      <c r="G36" s="9"/>
      <c r="H36" s="12"/>
      <c r="I36" s="1"/>
      <c r="J36" s="1"/>
      <c r="K36" s="1"/>
      <c r="L36" s="1"/>
      <c r="M36" s="1"/>
      <c r="N36" s="1"/>
      <c r="O36" s="1"/>
      <c r="P36" s="1"/>
      <c r="Q36" s="1"/>
      <c r="R36" s="1"/>
      <c r="S36" s="1"/>
      <c r="T36" s="1"/>
      <c r="U36" s="1"/>
      <c r="V36" s="1"/>
      <c r="W36" s="1"/>
      <c r="X36" s="1"/>
      <c r="Y36" s="1"/>
      <c r="Z36" s="1"/>
    </row>
    <row r="37" spans="1:26" ht="46.5" customHeight="1">
      <c r="A37" s="1"/>
      <c r="B37" s="8"/>
      <c r="C37" s="319" t="s">
        <v>54</v>
      </c>
      <c r="D37" s="320"/>
      <c r="E37" s="321" t="s">
        <v>55</v>
      </c>
      <c r="F37" s="322"/>
      <c r="G37" s="9"/>
      <c r="H37" s="12"/>
      <c r="I37" s="1"/>
      <c r="J37" s="1"/>
      <c r="K37" s="1"/>
      <c r="L37" s="1"/>
      <c r="M37" s="1"/>
      <c r="N37" s="1"/>
      <c r="O37" s="1"/>
      <c r="P37" s="1"/>
      <c r="Q37" s="1"/>
      <c r="R37" s="1"/>
      <c r="S37" s="1"/>
      <c r="T37" s="1"/>
      <c r="U37" s="1"/>
      <c r="V37" s="1"/>
      <c r="W37" s="1"/>
      <c r="X37" s="1"/>
      <c r="Y37" s="1"/>
      <c r="Z37" s="1"/>
    </row>
    <row r="38" spans="1:26" ht="6.75" customHeight="1">
      <c r="A38" s="1"/>
      <c r="B38" s="8"/>
      <c r="C38" s="328"/>
      <c r="D38" s="329"/>
      <c r="E38" s="323"/>
      <c r="F38" s="324"/>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325" t="s">
        <v>56</v>
      </c>
      <c r="C40" s="326"/>
      <c r="D40" s="326"/>
      <c r="E40" s="326"/>
      <c r="F40" s="326"/>
      <c r="G40" s="326"/>
      <c r="H40" s="327"/>
      <c r="I40" s="1"/>
      <c r="J40" s="1"/>
      <c r="K40" s="1"/>
      <c r="L40" s="1"/>
      <c r="M40" s="1"/>
      <c r="N40" s="1"/>
      <c r="O40" s="1"/>
      <c r="P40" s="1"/>
      <c r="Q40" s="1"/>
      <c r="R40" s="1"/>
      <c r="S40" s="1"/>
      <c r="T40" s="1"/>
      <c r="U40" s="1"/>
      <c r="V40" s="1"/>
      <c r="W40" s="1"/>
      <c r="X40" s="1"/>
      <c r="Y40" s="1"/>
      <c r="Z40" s="1"/>
    </row>
    <row r="41" spans="1:26" ht="20.25" customHeight="1">
      <c r="A41" s="1"/>
      <c r="B41" s="325" t="s">
        <v>57</v>
      </c>
      <c r="C41" s="326"/>
      <c r="D41" s="326"/>
      <c r="E41" s="326"/>
      <c r="F41" s="326"/>
      <c r="G41" s="326"/>
      <c r="H41" s="327"/>
      <c r="I41" s="1"/>
      <c r="J41" s="1"/>
      <c r="K41" s="1"/>
      <c r="L41" s="1"/>
      <c r="M41" s="1"/>
      <c r="N41" s="1"/>
      <c r="O41" s="1"/>
      <c r="P41" s="1"/>
      <c r="Q41" s="1"/>
      <c r="R41" s="1"/>
      <c r="S41" s="1"/>
      <c r="T41" s="1"/>
      <c r="U41" s="1"/>
      <c r="V41" s="1"/>
      <c r="W41" s="1"/>
      <c r="X41" s="1"/>
      <c r="Y41" s="1"/>
      <c r="Z41" s="1"/>
    </row>
    <row r="42" spans="1:26" ht="20.25" customHeight="1">
      <c r="A42" s="1"/>
      <c r="B42" s="325" t="s">
        <v>58</v>
      </c>
      <c r="C42" s="326"/>
      <c r="D42" s="326"/>
      <c r="E42" s="326"/>
      <c r="F42" s="326"/>
      <c r="G42" s="326"/>
      <c r="H42" s="327"/>
      <c r="I42" s="1"/>
      <c r="J42" s="1"/>
      <c r="K42" s="1"/>
      <c r="L42" s="1"/>
      <c r="M42" s="1"/>
      <c r="N42" s="1"/>
      <c r="O42" s="1"/>
      <c r="P42" s="1"/>
      <c r="Q42" s="1"/>
      <c r="R42" s="1"/>
      <c r="S42" s="1"/>
      <c r="T42" s="1"/>
      <c r="U42" s="1"/>
      <c r="V42" s="1"/>
      <c r="W42" s="1"/>
      <c r="X42" s="1"/>
      <c r="Y42" s="1"/>
      <c r="Z42" s="1"/>
    </row>
    <row r="43" spans="1:26" ht="20.25" customHeight="1">
      <c r="A43" s="1"/>
      <c r="B43" s="325" t="s">
        <v>59</v>
      </c>
      <c r="C43" s="326"/>
      <c r="D43" s="326"/>
      <c r="E43" s="326"/>
      <c r="F43" s="326"/>
      <c r="G43" s="326"/>
      <c r="H43" s="327"/>
      <c r="I43" s="1"/>
      <c r="J43" s="1"/>
      <c r="K43" s="1"/>
      <c r="L43" s="1"/>
      <c r="M43" s="1"/>
      <c r="N43" s="1"/>
      <c r="O43" s="1"/>
      <c r="P43" s="1"/>
      <c r="Q43" s="1"/>
      <c r="R43" s="1"/>
      <c r="S43" s="1"/>
      <c r="T43" s="1"/>
      <c r="U43" s="1"/>
      <c r="V43" s="1"/>
      <c r="W43" s="1"/>
      <c r="X43" s="1"/>
      <c r="Y43" s="1"/>
      <c r="Z43" s="1"/>
    </row>
    <row r="44" spans="1:26" ht="14.25" customHeight="1">
      <c r="A44" s="1"/>
      <c r="B44" s="325" t="s">
        <v>60</v>
      </c>
      <c r="C44" s="326"/>
      <c r="D44" s="326"/>
      <c r="E44" s="326"/>
      <c r="F44" s="326"/>
      <c r="G44" s="326"/>
      <c r="H44" s="327"/>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8" t="s">
        <v>301</v>
      </c>
      <c r="E2" s="18" t="s">
        <v>302</v>
      </c>
    </row>
    <row r="3" spans="2:5" ht="14.25" customHeight="1">
      <c r="B3" s="18" t="s">
        <v>303</v>
      </c>
      <c r="E3" s="18" t="s">
        <v>115</v>
      </c>
    </row>
    <row r="4" spans="2:5" ht="14.25" customHeight="1">
      <c r="B4" s="18" t="s">
        <v>304</v>
      </c>
      <c r="E4" s="18" t="s">
        <v>305</v>
      </c>
    </row>
    <row r="5" spans="2:5" ht="14.25" customHeight="1">
      <c r="B5" s="18" t="s">
        <v>123</v>
      </c>
    </row>
    <row r="6" spans="2:5" ht="14.25" customHeight="1"/>
    <row r="7" spans="2:5" ht="14.25" customHeight="1"/>
    <row r="8" spans="2:5" ht="14.25" customHeight="1">
      <c r="B8" s="18" t="s">
        <v>306</v>
      </c>
    </row>
    <row r="9" spans="2:5" ht="14.25" customHeight="1">
      <c r="B9" s="18" t="s">
        <v>307</v>
      </c>
    </row>
    <row r="10" spans="2:5" ht="14.25" customHeight="1">
      <c r="B10" s="18" t="s">
        <v>308</v>
      </c>
    </row>
    <row r="11" spans="2:5" ht="14.25" customHeight="1"/>
    <row r="12" spans="2:5" ht="14.25" customHeight="1"/>
    <row r="13" spans="2:5" ht="14.25" customHeight="1">
      <c r="B13" s="18" t="s">
        <v>309</v>
      </c>
    </row>
    <row r="14" spans="2:5" ht="14.25" customHeight="1">
      <c r="B14" s="18" t="s">
        <v>124</v>
      </c>
    </row>
    <row r="15" spans="2:5" ht="14.25" customHeight="1">
      <c r="B15" s="18" t="s">
        <v>310</v>
      </c>
    </row>
    <row r="16" spans="2:5" ht="14.25" customHeight="1">
      <c r="B16" s="18" t="s">
        <v>311</v>
      </c>
    </row>
    <row r="17" spans="2:2" ht="14.25" customHeight="1">
      <c r="B17" s="18" t="s">
        <v>312</v>
      </c>
    </row>
    <row r="18" spans="2:2" ht="14.25" customHeight="1">
      <c r="B18" s="18" t="s">
        <v>313</v>
      </c>
    </row>
    <row r="19" spans="2:2" ht="14.25" customHeight="1">
      <c r="B19" s="18" t="s">
        <v>314</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2.625" defaultRowHeight="15" customHeight="1"/>
  <cols>
    <col min="1" max="1" width="28.625" customWidth="1"/>
    <col min="2" max="26" width="10" customWidth="1"/>
  </cols>
  <sheetData>
    <row r="1" spans="1:26" ht="12.75" customHeigh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row>
    <row r="2" spans="1:26" ht="12.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row>
    <row r="3" spans="1:26" ht="12.75" customHeight="1">
      <c r="A3" s="141" t="s">
        <v>118</v>
      </c>
      <c r="B3" s="140"/>
      <c r="C3" s="140"/>
      <c r="D3" s="140"/>
      <c r="E3" s="140"/>
      <c r="F3" s="140"/>
      <c r="G3" s="140"/>
      <c r="H3" s="140"/>
      <c r="I3" s="140"/>
      <c r="J3" s="140"/>
      <c r="K3" s="140"/>
      <c r="L3" s="140"/>
      <c r="M3" s="140"/>
      <c r="N3" s="140"/>
      <c r="O3" s="140"/>
      <c r="P3" s="140"/>
      <c r="Q3" s="140"/>
      <c r="R3" s="140"/>
      <c r="S3" s="140"/>
      <c r="T3" s="140"/>
      <c r="U3" s="140"/>
      <c r="V3" s="140"/>
      <c r="W3" s="140"/>
      <c r="X3" s="140"/>
      <c r="Y3" s="140"/>
      <c r="Z3" s="140"/>
    </row>
    <row r="4" spans="1:26" ht="12.75" customHeight="1">
      <c r="A4" s="141" t="s">
        <v>274</v>
      </c>
      <c r="B4" s="140"/>
      <c r="C4" s="140"/>
      <c r="D4" s="140"/>
      <c r="E4" s="140"/>
      <c r="F4" s="140"/>
      <c r="G4" s="140"/>
      <c r="H4" s="140"/>
      <c r="I4" s="140"/>
      <c r="J4" s="140"/>
      <c r="K4" s="140"/>
      <c r="L4" s="140"/>
      <c r="M4" s="140"/>
      <c r="N4" s="140"/>
      <c r="O4" s="140"/>
      <c r="P4" s="140"/>
      <c r="Q4" s="140"/>
      <c r="R4" s="140"/>
      <c r="S4" s="140"/>
      <c r="T4" s="140"/>
      <c r="U4" s="140"/>
      <c r="V4" s="140"/>
      <c r="W4" s="140"/>
      <c r="X4" s="140"/>
      <c r="Y4" s="140"/>
      <c r="Z4" s="140"/>
    </row>
    <row r="5" spans="1:26" ht="12.75" customHeight="1">
      <c r="A5" s="141" t="s">
        <v>276</v>
      </c>
      <c r="B5" s="140"/>
      <c r="C5" s="140"/>
      <c r="D5" s="140"/>
      <c r="E5" s="140"/>
      <c r="F5" s="140"/>
      <c r="G5" s="140"/>
      <c r="H5" s="140"/>
      <c r="I5" s="140"/>
      <c r="J5" s="140"/>
      <c r="K5" s="140"/>
      <c r="L5" s="140"/>
      <c r="M5" s="140"/>
      <c r="N5" s="140"/>
      <c r="O5" s="140"/>
      <c r="P5" s="140"/>
      <c r="Q5" s="140"/>
      <c r="R5" s="140"/>
      <c r="S5" s="140"/>
      <c r="T5" s="140"/>
      <c r="U5" s="140"/>
      <c r="V5" s="140"/>
      <c r="W5" s="140"/>
      <c r="X5" s="140"/>
      <c r="Y5" s="140"/>
      <c r="Z5" s="140"/>
    </row>
    <row r="6" spans="1:26" ht="12.75" customHeight="1">
      <c r="A6" s="141" t="s">
        <v>278</v>
      </c>
      <c r="B6" s="140"/>
      <c r="C6" s="140"/>
      <c r="D6" s="140"/>
      <c r="E6" s="140"/>
      <c r="F6" s="140"/>
      <c r="G6" s="140"/>
      <c r="H6" s="140"/>
      <c r="I6" s="140"/>
      <c r="J6" s="140"/>
      <c r="K6" s="140"/>
      <c r="L6" s="140"/>
      <c r="M6" s="140"/>
      <c r="N6" s="140"/>
      <c r="O6" s="140"/>
      <c r="P6" s="140"/>
      <c r="Q6" s="140"/>
      <c r="R6" s="140"/>
      <c r="S6" s="140"/>
      <c r="T6" s="140"/>
      <c r="U6" s="140"/>
      <c r="V6" s="140"/>
      <c r="W6" s="140"/>
      <c r="X6" s="140"/>
      <c r="Y6" s="140"/>
      <c r="Z6" s="140"/>
    </row>
    <row r="7" spans="1:26" ht="12.75" customHeight="1">
      <c r="A7" s="141" t="s">
        <v>119</v>
      </c>
      <c r="B7" s="140"/>
      <c r="C7" s="140"/>
      <c r="D7" s="140"/>
      <c r="E7" s="140"/>
      <c r="F7" s="140"/>
      <c r="G7" s="140"/>
      <c r="H7" s="140"/>
      <c r="I7" s="140"/>
      <c r="J7" s="140"/>
      <c r="K7" s="140"/>
      <c r="L7" s="140"/>
      <c r="M7" s="140"/>
      <c r="N7" s="140"/>
      <c r="O7" s="140"/>
      <c r="P7" s="140"/>
      <c r="Q7" s="140"/>
      <c r="R7" s="140"/>
      <c r="S7" s="140"/>
      <c r="T7" s="140"/>
      <c r="U7" s="140"/>
      <c r="V7" s="140"/>
      <c r="W7" s="140"/>
      <c r="X7" s="140"/>
      <c r="Y7" s="140"/>
      <c r="Z7" s="140"/>
    </row>
    <row r="8" spans="1:26" ht="12.75" customHeight="1">
      <c r="A8" s="141" t="s">
        <v>120</v>
      </c>
      <c r="B8" s="140"/>
      <c r="C8" s="140"/>
      <c r="D8" s="140"/>
      <c r="E8" s="140"/>
      <c r="F8" s="140"/>
      <c r="G8" s="140"/>
      <c r="H8" s="140"/>
      <c r="I8" s="140"/>
      <c r="J8" s="140"/>
      <c r="K8" s="140"/>
      <c r="L8" s="140"/>
      <c r="M8" s="140"/>
      <c r="N8" s="140"/>
      <c r="O8" s="140"/>
      <c r="P8" s="140"/>
      <c r="Q8" s="140"/>
      <c r="R8" s="140"/>
      <c r="S8" s="140"/>
      <c r="T8" s="140"/>
      <c r="U8" s="140"/>
      <c r="V8" s="140"/>
      <c r="W8" s="140"/>
      <c r="X8" s="140"/>
      <c r="Y8" s="140"/>
      <c r="Z8" s="140"/>
    </row>
    <row r="9" spans="1:26" ht="12.75" customHeight="1">
      <c r="A9" s="141" t="s">
        <v>126</v>
      </c>
      <c r="B9" s="140"/>
      <c r="C9" s="140"/>
      <c r="D9" s="140"/>
      <c r="E9" s="140"/>
      <c r="F9" s="140"/>
      <c r="G9" s="140"/>
      <c r="H9" s="140"/>
      <c r="I9" s="140"/>
      <c r="J9" s="140"/>
      <c r="K9" s="140"/>
      <c r="L9" s="140"/>
      <c r="M9" s="140"/>
      <c r="N9" s="140"/>
      <c r="O9" s="140"/>
      <c r="P9" s="140"/>
      <c r="Q9" s="140"/>
      <c r="R9" s="140"/>
      <c r="S9" s="140"/>
      <c r="T9" s="140"/>
      <c r="U9" s="140"/>
      <c r="V9" s="140"/>
      <c r="W9" s="140"/>
      <c r="X9" s="140"/>
      <c r="Y9" s="140"/>
      <c r="Z9" s="140"/>
    </row>
    <row r="10" spans="1:26" ht="12.75" customHeight="1">
      <c r="A10" s="141" t="s">
        <v>121</v>
      </c>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row>
    <row r="11" spans="1:26" ht="12.75" customHeight="1">
      <c r="A11" s="141" t="s">
        <v>286</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row>
    <row r="12" spans="1:26" ht="12.75" customHeight="1">
      <c r="A12" s="141" t="s">
        <v>315</v>
      </c>
      <c r="B12" s="140"/>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row>
    <row r="13" spans="1:26" ht="12.75" customHeight="1">
      <c r="A13" s="141" t="s">
        <v>316</v>
      </c>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row>
    <row r="14" spans="1:26" ht="12.75" customHeight="1">
      <c r="A14" s="141" t="s">
        <v>317</v>
      </c>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row>
    <row r="15" spans="1:26" ht="12.75" customHeight="1">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row>
    <row r="16" spans="1:26" ht="12.75" customHeight="1">
      <c r="A16" s="141" t="s">
        <v>318</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row>
    <row r="17" spans="1:26" ht="12.75" customHeight="1">
      <c r="A17" s="141" t="s">
        <v>301</v>
      </c>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row>
    <row r="18" spans="1:26" ht="12.75" customHeight="1">
      <c r="A18" s="141" t="s">
        <v>303</v>
      </c>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row>
    <row r="19" spans="1:26" ht="12.75" customHeight="1">
      <c r="A19" s="140"/>
      <c r="B19" s="140"/>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row>
    <row r="20" spans="1:26" ht="12.75" customHeight="1">
      <c r="A20" s="141" t="s">
        <v>307</v>
      </c>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row>
    <row r="21" spans="1:26" ht="12.75" customHeight="1">
      <c r="A21" s="141" t="s">
        <v>308</v>
      </c>
      <c r="B21" s="140"/>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row>
    <row r="22" spans="1:26" ht="12.75" customHeight="1">
      <c r="A22" s="14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row>
    <row r="23" spans="1:26" ht="12.75" customHeight="1">
      <c r="A23" s="140"/>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row>
    <row r="24" spans="1:26" ht="12.75" customHeight="1">
      <c r="A24" s="140"/>
      <c r="B24" s="140"/>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row>
    <row r="25" spans="1:26" ht="12.75" customHeight="1">
      <c r="A25" s="140"/>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row>
    <row r="26" spans="1:26" ht="12.75" customHeight="1">
      <c r="A26" s="140"/>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row>
    <row r="27" spans="1:26" ht="12.7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row>
    <row r="28" spans="1:26" ht="12.75" customHeight="1">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row>
    <row r="29" spans="1:26" ht="12.75" customHeight="1">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row>
    <row r="30" spans="1:26" ht="12.75" customHeight="1">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row>
    <row r="31" spans="1:26" ht="12.75" customHeight="1">
      <c r="A31" s="140"/>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row>
    <row r="32" spans="1:26" ht="12.75" customHeight="1">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row>
    <row r="33" spans="1:26" ht="12.7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row>
    <row r="34" spans="1:26" ht="12.75" customHeight="1">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row>
    <row r="35" spans="1:26" ht="12.75" customHeight="1">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row>
    <row r="36" spans="1:26" ht="12.75" customHeight="1">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row>
    <row r="37" spans="1:26" ht="12.75" customHeight="1">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row>
    <row r="38" spans="1:26" ht="12.75" customHeight="1">
      <c r="A38" s="140"/>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row>
    <row r="39" spans="1:26" ht="12.7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row>
    <row r="40" spans="1:26" ht="12.75" customHeight="1">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row>
    <row r="41" spans="1:26" ht="12.75" customHeight="1">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row>
    <row r="42" spans="1:26" ht="12.75" customHeight="1">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row>
    <row r="43" spans="1:26" ht="12.75" customHeight="1">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row>
    <row r="44" spans="1:26" ht="12.75" customHeight="1">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row>
    <row r="45" spans="1:26" ht="12.75" customHeight="1">
      <c r="A45" s="140"/>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row>
    <row r="46" spans="1:26" ht="12.75" customHeight="1">
      <c r="A46" s="140"/>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row>
    <row r="47" spans="1:26" ht="12.75" customHeight="1">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row>
    <row r="48" spans="1:26" ht="12.75" customHeight="1">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row>
    <row r="49" spans="1:26" ht="12.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row>
    <row r="50" spans="1:26" ht="12.75" customHeight="1">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row>
    <row r="51" spans="1:26" ht="12.75" customHeight="1">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row>
    <row r="52" spans="1:26" ht="12.75" customHeight="1">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row>
    <row r="53" spans="1:26" ht="12.75" customHeight="1">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row>
    <row r="54" spans="1:26" ht="12.75" customHeight="1">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row>
    <row r="55" spans="1:26" ht="12.75" customHeight="1">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row>
    <row r="56" spans="1:26" ht="12.75" customHeight="1">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row>
    <row r="57" spans="1:26" ht="12.75" customHeight="1">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row>
    <row r="58" spans="1:26" ht="12.75" customHeight="1">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row>
    <row r="59" spans="1:26" ht="12.75" customHeight="1">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row>
    <row r="60" spans="1:26" ht="12.75" customHeight="1">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row>
    <row r="61" spans="1:26" ht="12.75" customHeight="1">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row>
    <row r="62" spans="1:26" ht="12.75" customHeight="1">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row>
    <row r="63" spans="1:26" ht="12.75" customHeight="1">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row>
    <row r="64" spans="1:26" ht="12.75" customHeight="1">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row>
    <row r="65" spans="1:26" ht="12.75" customHeight="1">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row>
    <row r="66" spans="1:26" ht="12.75" customHeight="1">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row>
    <row r="67" spans="1:26" ht="12.75" customHeight="1">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row>
    <row r="68" spans="1:26" ht="12.75" customHeight="1">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row>
    <row r="69" spans="1:26" ht="12.75" customHeight="1">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row>
    <row r="70" spans="1:26" ht="12.75" customHeight="1">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row>
    <row r="71" spans="1:26" ht="12.75" customHeight="1">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row>
    <row r="72" spans="1:26" ht="12.75" customHeight="1">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row>
    <row r="73" spans="1:26" ht="12.75" customHeight="1">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row>
    <row r="74" spans="1:26" ht="12.75" customHeight="1">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row>
    <row r="75" spans="1:26" ht="12.75" customHeight="1">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row>
    <row r="76" spans="1:26" ht="12.75" customHeight="1">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row>
    <row r="77" spans="1:26" ht="12.75" customHeight="1">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row>
    <row r="78" spans="1:26" ht="12.75" customHeight="1">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row>
    <row r="79" spans="1:26" ht="12.75" customHeight="1">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row>
    <row r="80" spans="1:26" ht="12.75" customHeight="1">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row>
    <row r="81" spans="1:26" ht="12.75" customHeight="1">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row>
    <row r="82" spans="1:26" ht="12.75" customHeight="1">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row>
    <row r="83" spans="1:26" ht="12.75" customHeight="1">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row>
    <row r="84" spans="1:26" ht="12.75" customHeight="1">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row>
    <row r="85" spans="1:26" ht="12.75" customHeight="1">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row>
    <row r="86" spans="1:26" ht="12.75" customHeight="1">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row>
    <row r="87" spans="1:26" ht="12.75" customHeight="1">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row>
    <row r="88" spans="1:26" ht="12.75" customHeight="1">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row>
    <row r="89" spans="1:26" ht="12.75" customHeight="1">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row>
    <row r="90" spans="1:26" ht="12.75" customHeight="1">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row>
    <row r="91" spans="1:26" ht="12.75" customHeight="1">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row>
    <row r="92" spans="1:26" ht="12.75" customHeight="1">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row>
    <row r="93" spans="1:26" ht="12.75" customHeight="1">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row>
    <row r="94" spans="1:26" ht="12.75" customHeight="1">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row>
    <row r="95" spans="1:26" ht="12.75" customHeight="1">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row>
    <row r="96" spans="1:26" ht="12.75" customHeight="1">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row>
    <row r="97" spans="1:26" ht="12.75" customHeight="1">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row>
    <row r="98" spans="1:26" ht="12.75" customHeight="1">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row>
    <row r="99" spans="1:26" ht="12.75" customHeight="1">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row>
    <row r="100" spans="1:26" ht="12.75" customHeight="1">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row>
    <row r="101" spans="1:26" ht="12.75" customHeight="1">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row>
    <row r="102" spans="1:26" ht="12.75" customHeight="1">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row>
    <row r="103" spans="1:26" ht="12.75" customHeight="1">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row>
    <row r="104" spans="1:26" ht="12.75" customHeight="1">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12.75" customHeight="1">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12.75" customHeight="1">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12.7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12.75" customHeight="1">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12.75" customHeight="1">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row>
    <row r="110" spans="1:26" ht="12.75" customHeight="1">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row>
    <row r="111" spans="1:26" ht="12.75" customHeight="1">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row>
    <row r="112" spans="1:26" ht="12.75" customHeight="1">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12.75" customHeight="1">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12.75" customHeight="1">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12.75" customHeight="1">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12.75" customHeight="1">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row>
    <row r="117" spans="1:26" ht="12.75" customHeight="1">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row>
    <row r="118" spans="1:26" ht="12.75" customHeight="1">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row>
    <row r="119" spans="1:26" ht="12.75" customHeight="1">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12.75" customHeight="1">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12.75" customHeight="1">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12.75" customHeight="1">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12.75" customHeight="1">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12.75" customHeight="1">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12.75" customHeight="1">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row>
    <row r="126" spans="1:26" ht="12.75" customHeight="1">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row>
    <row r="127" spans="1:26" ht="12.75" customHeight="1">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12.75" customHeight="1">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12.75" customHeight="1">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12.75" customHeight="1">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12.75" customHeight="1">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12.75" customHeight="1">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12.75" customHeight="1">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12.75" customHeight="1">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12.75" customHeight="1">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12.75" customHeight="1">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row>
    <row r="137" spans="1:26" ht="12.75" customHeight="1">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row>
    <row r="138" spans="1:26" ht="12.75" customHeight="1">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12.75" customHeight="1">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12.75" customHeight="1">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12.75" customHeight="1">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12.75" customHeight="1">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12.75" customHeight="1">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12.75" customHeight="1">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12.75" customHeight="1">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12.75" customHeight="1">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12.75" customHeight="1">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12.75" customHeight="1">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row>
    <row r="149" spans="1:26" ht="12.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row>
    <row r="150" spans="1:26" ht="12.75" customHeight="1">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12.75" customHeight="1">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12.75" customHeight="1">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12.75" customHeight="1">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2.75" customHeight="1">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2.75" customHeight="1">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12.75" customHeight="1">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12.75" customHeight="1">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2.75" customHeight="1">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2.75" customHeight="1">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2.75" customHeight="1">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2.75" customHeight="1">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12.75" customHeight="1">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12.75" customHeight="1">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2.75" customHeight="1">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2.75" customHeight="1">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2.75" customHeight="1">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12.75" customHeight="1">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12.75" customHeight="1">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2.75" customHeight="1">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2.75" customHeight="1">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12.75" customHeight="1">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12.75" customHeight="1">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2.75" customHeight="1">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2.75" customHeight="1">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2.75" customHeight="1">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12.75" customHeight="1">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12.75" customHeight="1">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2.75" customHeight="1">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2.75" customHeight="1">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2.75" customHeight="1">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2.75" customHeight="1">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12.75" customHeight="1">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12.75" customHeight="1">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2.75" customHeight="1">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2.75" customHeight="1">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2.75" customHeight="1">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2.75" customHeight="1">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2.75" customHeight="1">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2.75" customHeight="1">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2.75" customHeight="1">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2.75" customHeight="1">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2.75" customHeight="1">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2.75" customHeight="1">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2.75" customHeight="1">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2.75" customHeight="1">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2.75" customHeight="1">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2.75" customHeight="1">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2.75" customHeight="1">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2.75" customHeight="1">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2.75" customHeight="1">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2.75" customHeight="1">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2.75" customHeight="1">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2.75" customHeight="1">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2.75" customHeight="1">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2.75" customHeight="1">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2.75" customHeight="1">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2.75" customHeight="1">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2.75" customHeight="1">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2.75" customHeight="1">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2.75" customHeight="1">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2.75" customHeight="1">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2.75" customHeight="1">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2.75" customHeight="1">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2.75" customHeight="1">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2.75" customHeight="1">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2.75" customHeight="1">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2.75" customHeight="1">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2.75" customHeight="1">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2.75" customHeight="1">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2.75" customHeight="1">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2.75" customHeight="1">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2.75" customHeight="1">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2.75" customHeight="1">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2.75" customHeight="1">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2.75" customHeight="1">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2.75" customHeight="1">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2.75" customHeight="1">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2.75" customHeight="1">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2.75" customHeight="1">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2.75" customHeight="1">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2.75" customHeight="1">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2.75" customHeight="1">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2.75" customHeight="1">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2.75" customHeight="1">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2.75" customHeight="1">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2.75" customHeight="1">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2.75" customHeight="1">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2.75" customHeight="1">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2.75" customHeight="1">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2.75" customHeight="1">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2.75" customHeight="1">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2.75" customHeight="1">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2.75" customHeight="1">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2.75" customHeight="1">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2.75" customHeight="1">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2.75" customHeight="1">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2.75" customHeight="1">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2.75" customHeight="1">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2.75" customHeight="1">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2.75" customHeight="1">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2.75" customHeight="1">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2.75" customHeight="1">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2.75" customHeight="1">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2.75" customHeight="1">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2.75" customHeight="1">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2.75" customHeight="1">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2.75" customHeight="1">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2.75" customHeight="1">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2.75" customHeight="1">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2.75" customHeight="1">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2.75" customHeight="1">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2.75" customHeight="1">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2.75" customHeight="1">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2.75" customHeight="1">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2.75" customHeight="1">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2.75" customHeight="1">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2.75" customHeight="1">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2.75" customHeight="1">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2.75" customHeight="1">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2.75" customHeight="1">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2.75" customHeight="1">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2.75" customHeight="1">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2.75" customHeight="1">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2.75" customHeight="1">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2.75" customHeight="1">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2.75" customHeight="1">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2.75" customHeight="1">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2.75" customHeight="1">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2.75" customHeight="1">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2.75" customHeight="1">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2.75" customHeight="1">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2.75" customHeight="1">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2.75" customHeight="1">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2.75" customHeight="1">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2.75" customHeight="1">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2.75" customHeight="1">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2.75" customHeight="1">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2.75" customHeight="1">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2.75" customHeight="1">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2.75" customHeight="1">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2.75" customHeight="1">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2.75" customHeight="1">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2.75" customHeight="1">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2.75" customHeight="1">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2.75" customHeight="1">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2.75" customHeight="1">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2.75" customHeight="1">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2.75" customHeight="1">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2.75" customHeight="1">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2.75" customHeight="1">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2.75" customHeight="1">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2.75" customHeight="1">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2.75" customHeight="1">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2.75" customHeight="1">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2.75" customHeight="1">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2.75" customHeight="1">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2.75" customHeight="1">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2.75" customHeight="1">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2.75" customHeight="1">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2.75" customHeight="1">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2.75" customHeight="1">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2.75" customHeight="1">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2.75" customHeight="1">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2.75" customHeight="1">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2.75" customHeight="1">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2.75" customHeight="1">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2.75" customHeight="1">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2.75" customHeight="1">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2.75" customHeight="1">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2.75" customHeight="1">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2.75" customHeight="1">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2.75" customHeight="1">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2.75" customHeight="1">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2.75" customHeight="1">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2.75" customHeight="1">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2.75" customHeight="1">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2.75" customHeight="1">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2.75" customHeight="1">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2.75" customHeight="1">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2.75" customHeight="1">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2.75" customHeight="1">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2.75" customHeight="1">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2.75" customHeight="1">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2.75" customHeight="1">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2.75" customHeight="1">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2.75" customHeight="1">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2.75" customHeight="1">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2.75" customHeight="1">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2.75" customHeight="1">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2.75" customHeight="1">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2.75" customHeight="1">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2.75" customHeight="1">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2.75" customHeight="1">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2.75" customHeight="1">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2.75" customHeight="1">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2.75" customHeight="1">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2.75" customHeight="1">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2.75" customHeight="1">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2.75" customHeight="1">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2.75" customHeight="1">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2.75" customHeight="1">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2.75" customHeight="1">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12.75" customHeight="1">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12.75" customHeight="1">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12.75" customHeight="1">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12.75" customHeight="1">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12.75" customHeight="1">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12.75" customHeight="1">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12.75" customHeight="1">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12.75" customHeight="1">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12.75" customHeight="1">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12.75" customHeight="1">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12.75" customHeight="1">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12.75" customHeight="1">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12.75" customHeight="1">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12.75" customHeight="1">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12.75" customHeight="1">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12.75" customHeight="1">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12.75" customHeight="1">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12.75" customHeight="1">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12.75" customHeight="1">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12.75" customHeight="1">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12.75" customHeight="1">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12.75" customHeight="1">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12.75" customHeight="1">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12.75" customHeight="1">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12.75" customHeight="1">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12.75" customHeight="1">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12.75" customHeight="1">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12.75" customHeight="1">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12.75" customHeight="1">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12.75" customHeight="1">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12.75" customHeight="1">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12.75" customHeight="1">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12.75" customHeight="1">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12.75" customHeight="1">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row>
    <row r="387" spans="1:26" ht="12.75" customHeight="1">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row>
    <row r="388" spans="1:26" ht="12.75" customHeight="1">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row>
    <row r="389" spans="1:26" ht="12.75" customHeight="1">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row>
    <row r="390" spans="1:26" ht="12.75" customHeight="1">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row>
    <row r="391" spans="1:26" ht="12.75" customHeight="1">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row>
    <row r="392" spans="1:26" ht="12.75" customHeight="1">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row>
    <row r="393" spans="1:26" ht="12.75" customHeight="1">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row>
    <row r="394" spans="1:26" ht="12.75" customHeight="1">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row>
    <row r="395" spans="1:26" ht="12.75" customHeight="1">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row>
    <row r="396" spans="1:26" ht="12.75" customHeight="1">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row>
    <row r="397" spans="1:26" ht="12.75" customHeight="1">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row>
    <row r="398" spans="1:26" ht="12.75" customHeight="1">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row>
    <row r="399" spans="1:26" ht="12.75" customHeight="1">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row>
    <row r="400" spans="1:26" ht="12.75" customHeight="1">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row>
    <row r="401" spans="1:26" ht="12.75" customHeight="1">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row>
    <row r="402" spans="1:26" ht="12.75" customHeight="1">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row>
    <row r="403" spans="1:26" ht="12.75" customHeight="1">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row>
    <row r="404" spans="1:26" ht="12.75" customHeight="1">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row>
    <row r="405" spans="1:26" ht="12.75" customHeight="1">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row>
    <row r="406" spans="1:26" ht="12.75" customHeight="1">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row>
    <row r="407" spans="1:26" ht="12.75" customHeight="1">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row>
    <row r="408" spans="1:26" ht="12.75" customHeight="1">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row>
    <row r="409" spans="1:26" ht="12.75" customHeight="1">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row>
    <row r="410" spans="1:26" ht="12.75" customHeight="1">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row>
    <row r="411" spans="1:26" ht="12.75" customHeight="1">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row>
    <row r="412" spans="1:26" ht="12.75" customHeight="1">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row>
    <row r="413" spans="1:26" ht="12.75" customHeight="1">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row>
    <row r="414" spans="1:26" ht="12.75" customHeight="1">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row>
    <row r="415" spans="1:26" ht="12.75" customHeight="1">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row>
    <row r="416" spans="1:26" ht="12.75" customHeight="1">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row>
    <row r="417" spans="1:26" ht="12.75" customHeight="1">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row>
    <row r="418" spans="1:26" ht="12.75" customHeight="1">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row>
    <row r="419" spans="1:26" ht="12.75" customHeight="1">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row>
    <row r="420" spans="1:26" ht="12.75" customHeight="1">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row>
    <row r="421" spans="1:26" ht="12.75" customHeight="1">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row>
    <row r="422" spans="1:26" ht="12.75" customHeight="1">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row>
    <row r="423" spans="1:26" ht="12.75" customHeight="1">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row>
    <row r="424" spans="1:26" ht="12.75" customHeight="1">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row>
    <row r="425" spans="1:26" ht="12.75" customHeight="1">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row>
    <row r="426" spans="1:26" ht="12.75" customHeight="1">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row>
    <row r="427" spans="1:26" ht="12.75" customHeight="1">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row>
    <row r="428" spans="1:26" ht="12.75" customHeight="1">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row>
    <row r="429" spans="1:26" ht="12.75" customHeight="1">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row>
    <row r="430" spans="1:26" ht="12.75" customHeight="1">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row>
    <row r="431" spans="1:26" ht="12.75" customHeight="1">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row>
    <row r="432" spans="1:26" ht="12.75" customHeight="1">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row>
    <row r="433" spans="1:26" ht="12.75" customHeight="1">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row>
    <row r="434" spans="1:26" ht="12.75" customHeight="1">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row>
    <row r="435" spans="1:26" ht="12.75" customHeight="1">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row>
    <row r="436" spans="1:26" ht="12.75" customHeight="1">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row>
    <row r="437" spans="1:26" ht="12.75" customHeight="1">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row>
    <row r="438" spans="1:26" ht="12.75" customHeight="1">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row>
    <row r="439" spans="1:26" ht="12.75" customHeight="1">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row>
    <row r="440" spans="1:26" ht="12.75" customHeight="1">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row>
    <row r="441" spans="1:26" ht="12.75" customHeight="1">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row>
    <row r="442" spans="1:26" ht="12.75" customHeight="1">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row>
    <row r="443" spans="1:26" ht="12.75" customHeight="1">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row>
    <row r="444" spans="1:26" ht="12.75" customHeight="1">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row>
    <row r="445" spans="1:26" ht="12.75" customHeight="1">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row>
    <row r="446" spans="1:26" ht="12.75" customHeight="1">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row>
    <row r="447" spans="1:26" ht="12.75" customHeight="1">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row>
    <row r="448" spans="1:26" ht="12.75" customHeight="1">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row>
    <row r="449" spans="1:26" ht="12.75" customHeight="1">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row>
    <row r="450" spans="1:26" ht="12.75" customHeight="1">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row>
    <row r="451" spans="1:26" ht="12.75" customHeight="1">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row>
    <row r="452" spans="1:26" ht="12.75" customHeight="1">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row>
    <row r="453" spans="1:26" ht="12.75" customHeight="1">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row>
    <row r="454" spans="1:26" ht="12.75" customHeight="1">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row>
    <row r="455" spans="1:26" ht="12.75" customHeight="1">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row>
    <row r="456" spans="1:26" ht="12.75" customHeight="1">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row>
    <row r="457" spans="1:26" ht="12.75" customHeight="1">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row>
    <row r="458" spans="1:26" ht="12.75" customHeight="1">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row>
    <row r="459" spans="1:26" ht="12.75" customHeight="1">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row>
    <row r="460" spans="1:26" ht="12.75" customHeight="1">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row>
    <row r="461" spans="1:26" ht="12.75" customHeight="1">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row>
    <row r="462" spans="1:26" ht="12.75" customHeight="1">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row>
    <row r="463" spans="1:26" ht="12.75" customHeight="1">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row>
    <row r="464" spans="1:26" ht="12.75" customHeight="1">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row>
    <row r="465" spans="1:26" ht="12.75" customHeight="1">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row>
    <row r="466" spans="1:26" ht="12.75" customHeight="1">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row>
    <row r="467" spans="1:26" ht="12.75" customHeight="1">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row>
    <row r="468" spans="1:26" ht="12.75" customHeight="1">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row>
    <row r="469" spans="1:26" ht="12.75" customHeight="1">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row>
    <row r="470" spans="1:26" ht="12.75" customHeight="1">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row>
    <row r="471" spans="1:26" ht="12.75" customHeight="1">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row>
    <row r="472" spans="1:26" ht="12.75" customHeight="1">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row>
    <row r="473" spans="1:26" ht="12.75" customHeight="1">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row>
    <row r="474" spans="1:26" ht="12.75" customHeight="1">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row>
    <row r="475" spans="1:26" ht="12.75" customHeight="1">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row>
    <row r="476" spans="1:26" ht="12.75" customHeight="1">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row>
    <row r="477" spans="1:26" ht="12.75" customHeight="1">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row>
    <row r="478" spans="1:26" ht="12.75" customHeight="1">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row>
    <row r="479" spans="1:26" ht="12.75" customHeight="1">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row>
    <row r="480" spans="1:26" ht="12.75" customHeight="1">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row>
    <row r="481" spans="1:26" ht="12.75" customHeight="1">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row>
    <row r="482" spans="1:26" ht="12.75" customHeight="1">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row>
    <row r="483" spans="1:26" ht="12.75" customHeight="1">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row>
    <row r="484" spans="1:26" ht="12.75" customHeight="1">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row>
    <row r="485" spans="1:26" ht="12.75" customHeight="1">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row>
    <row r="486" spans="1:26" ht="12.75" customHeight="1">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row>
    <row r="487" spans="1:26" ht="12.75" customHeight="1">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row>
    <row r="488" spans="1:26" ht="12.75" customHeight="1">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row>
    <row r="489" spans="1:26" ht="12.75" customHeight="1">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row>
    <row r="490" spans="1:26" ht="12.75" customHeight="1">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row>
    <row r="491" spans="1:26" ht="12.75" customHeight="1">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row>
    <row r="492" spans="1:26" ht="12.75" customHeight="1">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row>
    <row r="493" spans="1:26" ht="12.75" customHeight="1">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row>
    <row r="494" spans="1:26" ht="12.75" customHeight="1">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row>
    <row r="495" spans="1:26" ht="12.75" customHeight="1">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row>
    <row r="496" spans="1:26" ht="12.75" customHeight="1">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row>
    <row r="497" spans="1:26" ht="12.75" customHeight="1">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row>
    <row r="498" spans="1:26" ht="12.75" customHeight="1">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row>
    <row r="499" spans="1:26" ht="12.75" customHeight="1">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row>
    <row r="500" spans="1:26" ht="12.75" customHeight="1">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row>
    <row r="501" spans="1:26" ht="12.75" customHeight="1">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row>
    <row r="502" spans="1:26" ht="12.75" customHeight="1">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row>
    <row r="503" spans="1:26" ht="12.75" customHeight="1">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row>
    <row r="504" spans="1:26" ht="12.75" customHeight="1">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row>
    <row r="505" spans="1:26" ht="12.75" customHeight="1">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row>
    <row r="506" spans="1:26" ht="12.75" customHeight="1">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row>
    <row r="507" spans="1:26" ht="12.75" customHeight="1">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row>
    <row r="508" spans="1:26" ht="12.75" customHeight="1">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row>
    <row r="509" spans="1:26" ht="12.75" customHeight="1">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row>
    <row r="510" spans="1:26" ht="12.75" customHeight="1">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row>
    <row r="511" spans="1:26" ht="12.75" customHeight="1">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row>
    <row r="512" spans="1:26" ht="12.75" customHeight="1">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row>
    <row r="513" spans="1:26" ht="12.75" customHeight="1">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row>
    <row r="514" spans="1:26" ht="12.75" customHeight="1">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row>
    <row r="515" spans="1:26" ht="12.75" customHeight="1">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row>
    <row r="516" spans="1:26" ht="12.75" customHeight="1">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row>
    <row r="517" spans="1:26" ht="12.75" customHeight="1">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row>
    <row r="518" spans="1:26" ht="12.75" customHeight="1">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row>
    <row r="519" spans="1:26" ht="12.75" customHeight="1">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row>
    <row r="520" spans="1:26" ht="12.75" customHeight="1">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row>
    <row r="521" spans="1:26" ht="12.75" customHeight="1">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row>
    <row r="522" spans="1:26" ht="12.75" customHeight="1">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row>
    <row r="523" spans="1:26" ht="12.75" customHeight="1">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row>
    <row r="524" spans="1:26" ht="12.75" customHeight="1">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row>
    <row r="525" spans="1:26" ht="12.75" customHeight="1">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row>
    <row r="526" spans="1:26" ht="12.75" customHeight="1">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row>
    <row r="527" spans="1:26" ht="12.75" customHeight="1">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row>
    <row r="528" spans="1:26" ht="12.75" customHeight="1">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row>
    <row r="529" spans="1:26" ht="12.75" customHeight="1">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row>
    <row r="530" spans="1:26" ht="12.75" customHeight="1">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row>
    <row r="531" spans="1:26" ht="12.75" customHeight="1">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row>
    <row r="532" spans="1:26" ht="12.75" customHeight="1">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row>
    <row r="533" spans="1:26" ht="12.75" customHeight="1">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row>
    <row r="534" spans="1:26" ht="12.75" customHeight="1">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row>
    <row r="535" spans="1:26" ht="12.75" customHeight="1">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row>
    <row r="536" spans="1:26" ht="12.75" customHeight="1">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row>
    <row r="537" spans="1:26" ht="12.75" customHeight="1">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row>
    <row r="538" spans="1:26" ht="12.75" customHeight="1">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row>
    <row r="539" spans="1:26" ht="12.75" customHeight="1">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row>
    <row r="540" spans="1:26" ht="12.75" customHeight="1">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row>
    <row r="541" spans="1:26" ht="12.75" customHeigh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row>
    <row r="542" spans="1:26" ht="12.75" customHeight="1">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row>
    <row r="543" spans="1:26" ht="12.75" customHeight="1">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row>
    <row r="544" spans="1:26" ht="12.75" customHeight="1">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row>
    <row r="545" spans="1:26" ht="12.75" customHeight="1">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row>
    <row r="546" spans="1:26" ht="12.75" customHeight="1">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row>
    <row r="547" spans="1:26" ht="12.75" customHeight="1">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row>
    <row r="548" spans="1:26" ht="12.75" customHeight="1">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row>
    <row r="549" spans="1:26" ht="12.75" customHeight="1">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row>
    <row r="550" spans="1:26" ht="12.75" customHeight="1">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row>
    <row r="551" spans="1:26" ht="12.75" customHeigh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row>
    <row r="552" spans="1:26" ht="12.75" customHeight="1">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row>
    <row r="553" spans="1:26" ht="12.75" customHeight="1">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row>
    <row r="554" spans="1:26" ht="12.75" customHeight="1">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row>
    <row r="555" spans="1:26" ht="12.75" customHeight="1">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row>
    <row r="556" spans="1:26" ht="12.75" customHeight="1">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row>
    <row r="557" spans="1:26" ht="12.75" customHeight="1">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row>
    <row r="558" spans="1:26" ht="12.75" customHeight="1">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row>
    <row r="559" spans="1:26" ht="12.75" customHeight="1">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row>
    <row r="560" spans="1:26" ht="12.75" customHeight="1">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row>
    <row r="561" spans="1:26" ht="12.75" customHeight="1">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row>
    <row r="562" spans="1:26" ht="12.75" customHeight="1">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row>
    <row r="563" spans="1:26" ht="12.75" customHeight="1">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row>
    <row r="564" spans="1:26" ht="12.75" customHeight="1">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row>
    <row r="565" spans="1:26" ht="12.75" customHeight="1">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row>
    <row r="566" spans="1:26" ht="12.75" customHeight="1">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row>
    <row r="567" spans="1:26" ht="12.75" customHeight="1">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row>
    <row r="568" spans="1:26" ht="12.75" customHeight="1">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row>
    <row r="569" spans="1:26" ht="12.75" customHeight="1">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row>
    <row r="570" spans="1:26" ht="12.75" customHeight="1">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row>
    <row r="571" spans="1:26" ht="12.75" customHeight="1">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row>
    <row r="572" spans="1:26" ht="12.75" customHeight="1">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row>
    <row r="573" spans="1:26" ht="12.75" customHeight="1">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row>
    <row r="574" spans="1:26" ht="12.75" customHeight="1">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row>
    <row r="575" spans="1:26" ht="12.75" customHeight="1">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row>
    <row r="576" spans="1:26" ht="12.75" customHeight="1">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row>
    <row r="577" spans="1:26" ht="12.75" customHeight="1">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row>
    <row r="578" spans="1:26" ht="12.75" customHeight="1">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row>
    <row r="579" spans="1:26" ht="12.75" customHeight="1">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row>
    <row r="580" spans="1:26" ht="12.75" customHeight="1">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row>
    <row r="581" spans="1:26" ht="12.75" customHeight="1">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row>
    <row r="582" spans="1:26" ht="12.75" customHeight="1">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row>
    <row r="583" spans="1:26" ht="12.75" customHeight="1">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row>
    <row r="584" spans="1:26" ht="12.75" customHeight="1">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row>
    <row r="585" spans="1:26" ht="12.75" customHeight="1">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row>
    <row r="586" spans="1:26" ht="12.75" customHeight="1">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row>
    <row r="587" spans="1:26" ht="12.75" customHeight="1">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row>
    <row r="588" spans="1:26" ht="12.75" customHeight="1">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row>
    <row r="589" spans="1:26" ht="12.75" customHeight="1">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row>
    <row r="590" spans="1:26" ht="12.75" customHeight="1">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row>
    <row r="591" spans="1:26" ht="12.75" customHeight="1">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row>
    <row r="592" spans="1:26" ht="12.75" customHeight="1">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row>
    <row r="593" spans="1:26" ht="12.75" customHeight="1">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row>
    <row r="594" spans="1:26" ht="12.75" customHeight="1">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row>
    <row r="595" spans="1:26" ht="12.75" customHeight="1">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row>
    <row r="596" spans="1:26" ht="12.75" customHeight="1">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row>
    <row r="597" spans="1:26" ht="12.75" customHeight="1">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row>
    <row r="598" spans="1:26" ht="12.75" customHeight="1">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row>
    <row r="599" spans="1:26" ht="12.75" customHeight="1">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row>
    <row r="600" spans="1:26" ht="12.75" customHeight="1">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row>
    <row r="601" spans="1:26" ht="12.75" customHeight="1">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row>
    <row r="602" spans="1:26" ht="12.75" customHeight="1">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row>
    <row r="603" spans="1:26" ht="12.75" customHeight="1">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row>
    <row r="604" spans="1:26" ht="12.75" customHeight="1">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row>
    <row r="605" spans="1:26" ht="12.75" customHeight="1">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row>
    <row r="606" spans="1:26" ht="12.75" customHeight="1">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row>
    <row r="607" spans="1:26" ht="12.75" customHeight="1">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row>
    <row r="608" spans="1:26" ht="12.75" customHeight="1">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row>
    <row r="609" spans="1:26" ht="12.75" customHeight="1">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row>
    <row r="610" spans="1:26" ht="12.75" customHeight="1">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row>
    <row r="611" spans="1:26" ht="12.75" customHeight="1">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row>
    <row r="612" spans="1:26" ht="12.75" customHeight="1">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row>
    <row r="613" spans="1:26" ht="12.75" customHeight="1">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row>
    <row r="614" spans="1:26" ht="12.75" customHeight="1">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row>
    <row r="615" spans="1:26" ht="12.75" customHeight="1">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row>
    <row r="616" spans="1:26" ht="12.75" customHeight="1">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row>
    <row r="617" spans="1:26" ht="12.75" customHeight="1">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row>
    <row r="618" spans="1:26" ht="12.75" customHeight="1">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row>
    <row r="619" spans="1:26" ht="12.75" customHeight="1">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row>
    <row r="620" spans="1:26" ht="12.75" customHeight="1">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row>
    <row r="621" spans="1:26" ht="12.75" customHeight="1">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row>
    <row r="622" spans="1:26" ht="12.75" customHeight="1">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row>
    <row r="623" spans="1:26" ht="12.75" customHeight="1">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row>
    <row r="624" spans="1:26" ht="12.75" customHeight="1">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row>
    <row r="625" spans="1:26" ht="12.75" customHeight="1">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row>
    <row r="626" spans="1:26" ht="12.75" customHeight="1">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row>
    <row r="627" spans="1:26" ht="12.75" customHeight="1">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row>
    <row r="628" spans="1:26" ht="12.75" customHeight="1">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row>
    <row r="629" spans="1:26" ht="12.75" customHeight="1">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row>
    <row r="630" spans="1:26" ht="12.75" customHeight="1">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row>
    <row r="631" spans="1:26" ht="12.75" customHeight="1">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row>
    <row r="632" spans="1:26" ht="12.75" customHeight="1">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row>
    <row r="633" spans="1:26" ht="12.75" customHeight="1">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row>
    <row r="634" spans="1:26" ht="12.75" customHeight="1">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row>
    <row r="635" spans="1:26" ht="12.75" customHeight="1">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row>
    <row r="636" spans="1:26" ht="12.75" customHeight="1">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row>
    <row r="637" spans="1:26" ht="12.75" customHeight="1">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row>
    <row r="638" spans="1:26" ht="12.75" customHeight="1">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row>
    <row r="639" spans="1:26" ht="12.75" customHeight="1">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row>
    <row r="640" spans="1:26" ht="12.75" customHeight="1">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row>
    <row r="641" spans="1:26" ht="12.75" customHeight="1">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row>
    <row r="642" spans="1:26" ht="12.75" customHeight="1">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row>
    <row r="643" spans="1:26" ht="12.75" customHeight="1">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row>
    <row r="644" spans="1:26" ht="12.75" customHeight="1">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row>
    <row r="645" spans="1:26" ht="12.75" customHeight="1">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row>
    <row r="646" spans="1:26" ht="12.75" customHeight="1">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row>
    <row r="647" spans="1:26" ht="12.75" customHeight="1">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row>
    <row r="648" spans="1:26" ht="12.75" customHeight="1">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row>
    <row r="649" spans="1:26" ht="12.75" customHeight="1">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row>
    <row r="650" spans="1:26" ht="12.75" customHeight="1">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row>
    <row r="651" spans="1:26" ht="12.75" customHeight="1">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row>
    <row r="652" spans="1:26" ht="12.75" customHeight="1">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row>
    <row r="653" spans="1:26" ht="12.75" customHeight="1">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row>
    <row r="654" spans="1:26" ht="12.75" customHeight="1">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row>
    <row r="655" spans="1:26" ht="12.75" customHeight="1">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row>
    <row r="656" spans="1:26" ht="12.75" customHeight="1">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row>
    <row r="657" spans="1:26" ht="12.75" customHeight="1">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row>
    <row r="658" spans="1:26" ht="12.75" customHeight="1">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row>
    <row r="659" spans="1:26" ht="12.75" customHeight="1">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row>
    <row r="660" spans="1:26" ht="12.75" customHeight="1">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row>
    <row r="661" spans="1:26" ht="12.75" customHeight="1">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row>
    <row r="662" spans="1:26" ht="12.75" customHeight="1">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row>
    <row r="663" spans="1:26" ht="12.75" customHeight="1">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row>
    <row r="664" spans="1:26" ht="12.75" customHeight="1">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row>
    <row r="665" spans="1:26" ht="12.75" customHeight="1">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row>
    <row r="666" spans="1:26" ht="12.75" customHeight="1">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row>
    <row r="667" spans="1:26" ht="12.75" customHeight="1">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row>
    <row r="668" spans="1:26" ht="12.75" customHeight="1">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row>
    <row r="669" spans="1:26" ht="12.75" customHeight="1">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row>
    <row r="670" spans="1:26" ht="12.75" customHeight="1">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row>
    <row r="671" spans="1:26" ht="12.75" customHeight="1">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row>
    <row r="672" spans="1:26" ht="12.75" customHeight="1">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row>
    <row r="673" spans="1:26" ht="12.75" customHeight="1">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row>
    <row r="674" spans="1:26" ht="12.75" customHeight="1">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row>
    <row r="675" spans="1:26" ht="12.75" customHeight="1">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row>
    <row r="676" spans="1:26" ht="12.75" customHeight="1">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row>
    <row r="677" spans="1:26" ht="12.75" customHeight="1">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row>
    <row r="678" spans="1:26" ht="12.75" customHeight="1">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row>
    <row r="679" spans="1:26" ht="12.75" customHeight="1">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row>
    <row r="680" spans="1:26" ht="12.75" customHeight="1">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row>
    <row r="681" spans="1:26" ht="12.75" customHeight="1">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row>
    <row r="682" spans="1:26" ht="12.75" customHeight="1">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row>
    <row r="683" spans="1:26" ht="12.75" customHeight="1">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row>
    <row r="684" spans="1:26" ht="12.75" customHeight="1">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row>
    <row r="685" spans="1:26" ht="12.75" customHeight="1">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row>
    <row r="686" spans="1:26" ht="12.75" customHeight="1">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row>
    <row r="687" spans="1:26" ht="12.75" customHeight="1">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row>
    <row r="688" spans="1:26" ht="12.75" customHeight="1">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row>
    <row r="689" spans="1:26" ht="12.75" customHeight="1">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row>
    <row r="690" spans="1:26" ht="12.75" customHeight="1">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row>
    <row r="691" spans="1:26" ht="12.75" customHeight="1">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row>
    <row r="692" spans="1:26" ht="12.75" customHeight="1">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row>
    <row r="693" spans="1:26" ht="12.75" customHeight="1">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row>
    <row r="694" spans="1:26" ht="12.75" customHeight="1">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row>
    <row r="695" spans="1:26" ht="12.75" customHeight="1">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row>
    <row r="696" spans="1:26" ht="12.75" customHeight="1">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row>
    <row r="697" spans="1:26" ht="12.75" customHeight="1">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row>
    <row r="698" spans="1:26" ht="12.75" customHeight="1">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row>
    <row r="699" spans="1:26" ht="12.75" customHeight="1">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row>
    <row r="700" spans="1:26" ht="12.75" customHeight="1">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row>
    <row r="701" spans="1:26" ht="12.75" customHeight="1">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row>
    <row r="702" spans="1:26" ht="12.75" customHeight="1">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row>
    <row r="703" spans="1:26" ht="12.75" customHeight="1">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row>
    <row r="704" spans="1:26" ht="12.75" customHeight="1">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row>
    <row r="705" spans="1:26" ht="12.75" customHeight="1">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row>
    <row r="706" spans="1:26" ht="12.75" customHeight="1">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row>
    <row r="707" spans="1:26" ht="12.75" customHeight="1">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row>
    <row r="708" spans="1:26" ht="12.75" customHeight="1">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row>
    <row r="709" spans="1:26" ht="12.75" customHeight="1">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row>
    <row r="710" spans="1:26" ht="12.75" customHeight="1">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row>
    <row r="711" spans="1:26" ht="12.75" customHeight="1">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row>
    <row r="712" spans="1:26" ht="12.75" customHeight="1">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row>
    <row r="713" spans="1:26" ht="12.75" customHeight="1">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row>
    <row r="714" spans="1:26" ht="12.75" customHeight="1">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row>
    <row r="715" spans="1:26" ht="12.75" customHeight="1">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row>
    <row r="716" spans="1:26" ht="12.75" customHeight="1">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row>
    <row r="717" spans="1:26" ht="12.75" customHeight="1">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row>
    <row r="718" spans="1:26" ht="12.75" customHeight="1">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row>
    <row r="719" spans="1:26" ht="12.75" customHeight="1">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row>
    <row r="720" spans="1:26" ht="12.75" customHeight="1">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row>
    <row r="721" spans="1:26" ht="12.75" customHeight="1">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row>
    <row r="722" spans="1:26" ht="12.75" customHeight="1">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row>
    <row r="723" spans="1:26" ht="12.75" customHeight="1">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row>
    <row r="724" spans="1:26" ht="12.75" customHeight="1">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row>
    <row r="725" spans="1:26" ht="12.75" customHeight="1">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row>
    <row r="726" spans="1:26" ht="12.75" customHeight="1">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row>
    <row r="727" spans="1:26" ht="12.75" customHeight="1">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row>
    <row r="728" spans="1:26" ht="12.75" customHeight="1">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row>
    <row r="729" spans="1:26" ht="12.75" customHeight="1">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row>
    <row r="730" spans="1:26" ht="12.75" customHeight="1">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row>
    <row r="731" spans="1:26" ht="12.75" customHeight="1">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row>
    <row r="732" spans="1:26" ht="12.75" customHeight="1">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row>
    <row r="733" spans="1:26" ht="12.75" customHeight="1">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row>
    <row r="734" spans="1:26" ht="12.75" customHeight="1">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row>
    <row r="735" spans="1:26" ht="12.75" customHeight="1">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row>
    <row r="736" spans="1:26" ht="12.75" customHeight="1">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row>
    <row r="737" spans="1:26" ht="12.75" customHeight="1">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row>
    <row r="738" spans="1:26" ht="12.75" customHeight="1">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row>
    <row r="739" spans="1:26" ht="12.75" customHeight="1">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row>
    <row r="740" spans="1:26" ht="12.75" customHeight="1">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row>
    <row r="741" spans="1:26" ht="12.75" customHeight="1">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row>
    <row r="742" spans="1:26" ht="12.75" customHeight="1">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row>
    <row r="743" spans="1:26" ht="12.75" customHeight="1">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row>
    <row r="744" spans="1:26" ht="12.75" customHeight="1">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row>
    <row r="745" spans="1:26" ht="12.75" customHeight="1">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row>
    <row r="746" spans="1:26" ht="12.75" customHeight="1">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row>
    <row r="747" spans="1:26" ht="12.75" customHeight="1">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row>
    <row r="748" spans="1:26" ht="12.75" customHeight="1">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row>
    <row r="749" spans="1:26" ht="12.75" customHeight="1">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row>
    <row r="750" spans="1:26" ht="12.75" customHeight="1">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row>
    <row r="751" spans="1:26" ht="12.75" customHeight="1">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row>
    <row r="752" spans="1:26" ht="12.75" customHeight="1">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row>
    <row r="753" spans="1:26" ht="12.75" customHeight="1">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row>
    <row r="754" spans="1:26" ht="12.75" customHeight="1">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row>
    <row r="755" spans="1:26" ht="12.75" customHeight="1">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row>
    <row r="756" spans="1:26" ht="12.75" customHeight="1">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row>
    <row r="757" spans="1:26" ht="12.75" customHeight="1">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row>
    <row r="758" spans="1:26" ht="12.75" customHeight="1">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row>
    <row r="759" spans="1:26" ht="12.75" customHeight="1">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row>
    <row r="760" spans="1:26" ht="12.75" customHeight="1">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row>
    <row r="761" spans="1:26" ht="12.75" customHeight="1">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row>
    <row r="762" spans="1:26" ht="12.75" customHeight="1">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row>
    <row r="763" spans="1:26" ht="12.75" customHeight="1">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row>
    <row r="764" spans="1:26" ht="12.75" customHeight="1">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row>
    <row r="765" spans="1:26" ht="12.75" customHeight="1">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row>
    <row r="766" spans="1:26" ht="12.75" customHeight="1">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row>
    <row r="767" spans="1:26" ht="12.75" customHeight="1">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row>
    <row r="768" spans="1:26" ht="12.75" customHeight="1">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row>
    <row r="769" spans="1:26" ht="12.75" customHeight="1">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row>
    <row r="770" spans="1:26" ht="12.75" customHeight="1">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row>
    <row r="771" spans="1:26" ht="12.75" customHeight="1">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row>
    <row r="772" spans="1:26" ht="12.75" customHeight="1">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row>
    <row r="773" spans="1:26" ht="12.75" customHeight="1">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row>
    <row r="774" spans="1:26" ht="12.75" customHeight="1">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row>
    <row r="775" spans="1:26" ht="12.75" customHeight="1">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row>
    <row r="776" spans="1:26" ht="12.75" customHeight="1">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row>
    <row r="777" spans="1:26" ht="12.75" customHeight="1">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row>
    <row r="778" spans="1:26" ht="12.75" customHeight="1">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row>
    <row r="779" spans="1:26" ht="12.75" customHeight="1">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row>
    <row r="780" spans="1:26" ht="12.75" customHeight="1">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row>
    <row r="781" spans="1:26" ht="12.75" customHeight="1">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row>
    <row r="782" spans="1:26" ht="12.75" customHeight="1">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row>
    <row r="783" spans="1:26" ht="12.75" customHeight="1">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row>
    <row r="784" spans="1:26" ht="12.75" customHeight="1">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row>
    <row r="785" spans="1:26" ht="12.75" customHeight="1">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row>
    <row r="786" spans="1:26" ht="12.75" customHeight="1">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row>
    <row r="787" spans="1:26" ht="12.75" customHeight="1">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row>
    <row r="788" spans="1:26" ht="12.75" customHeight="1">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row>
    <row r="789" spans="1:26" ht="12.75" customHeight="1">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row>
    <row r="790" spans="1:26" ht="12.75" customHeight="1">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row>
    <row r="791" spans="1:26" ht="12.75" customHeight="1">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row>
    <row r="792" spans="1:26" ht="12.75" customHeight="1">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row>
    <row r="793" spans="1:26" ht="12.75" customHeight="1">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row>
    <row r="794" spans="1:26" ht="12.75" customHeight="1">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row>
    <row r="795" spans="1:26" ht="12.75" customHeight="1">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row>
    <row r="796" spans="1:26" ht="12.75" customHeight="1">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row>
    <row r="797" spans="1:26" ht="12.75" customHeight="1">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row>
    <row r="798" spans="1:26" ht="12.75" customHeight="1">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row>
    <row r="799" spans="1:26" ht="12.75" customHeight="1">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row>
    <row r="800" spans="1:26" ht="12.75" customHeight="1">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row>
    <row r="801" spans="1:26" ht="12.75" customHeight="1">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row>
    <row r="802" spans="1:26" ht="12.75" customHeight="1">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row>
    <row r="803" spans="1:26" ht="12.75" customHeight="1">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row>
    <row r="804" spans="1:26" ht="12.75" customHeight="1">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row>
    <row r="805" spans="1:26" ht="12.75" customHeight="1">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row>
    <row r="806" spans="1:26" ht="12.75" customHeight="1">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row>
    <row r="807" spans="1:26" ht="12.75" customHeight="1">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row>
    <row r="808" spans="1:26" ht="12.75" customHeight="1">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row>
    <row r="809" spans="1:26" ht="12.75" customHeight="1">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row>
    <row r="810" spans="1:26" ht="12.75" customHeight="1">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row>
    <row r="811" spans="1:26" ht="12.75" customHeight="1">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row>
    <row r="812" spans="1:26" ht="12.75" customHeight="1">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row>
    <row r="813" spans="1:26" ht="12.75" customHeight="1">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row>
    <row r="814" spans="1:26" ht="12.75" customHeight="1">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row>
    <row r="815" spans="1:26" ht="12.75" customHeight="1">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row>
    <row r="816" spans="1:26" ht="12.75" customHeight="1">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row>
    <row r="817" spans="1:26" ht="12.75" customHeight="1">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row>
    <row r="818" spans="1:26" ht="12.75" customHeight="1">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row>
    <row r="819" spans="1:26" ht="12.75" customHeight="1">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row>
    <row r="820" spans="1:26" ht="12.75" customHeight="1">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row>
    <row r="821" spans="1:26" ht="12.75" customHeight="1">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row>
    <row r="822" spans="1:26" ht="12.75" customHeight="1">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row>
    <row r="823" spans="1:26" ht="12.75" customHeight="1">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row>
    <row r="824" spans="1:26" ht="12.75" customHeight="1">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row>
    <row r="825" spans="1:26" ht="12.75" customHeight="1">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row>
    <row r="826" spans="1:26" ht="12.75" customHeight="1">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row>
    <row r="827" spans="1:26" ht="12.75" customHeight="1">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row>
    <row r="828" spans="1:26" ht="12.75" customHeight="1">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row>
    <row r="829" spans="1:26" ht="12.75" customHeight="1">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row>
    <row r="830" spans="1:26" ht="12.75" customHeight="1">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row>
    <row r="831" spans="1:26" ht="12.75" customHeight="1">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row>
    <row r="832" spans="1:26" ht="12.75" customHeight="1">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row>
    <row r="833" spans="1:26" ht="12.75" customHeight="1">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row>
    <row r="834" spans="1:26" ht="12.75" customHeight="1">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row>
    <row r="835" spans="1:26" ht="12.75" customHeight="1">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row>
    <row r="836" spans="1:26" ht="12.75" customHeight="1">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row>
    <row r="837" spans="1:26" ht="12.75" customHeight="1">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row>
    <row r="838" spans="1:26" ht="12.75" customHeight="1">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row>
    <row r="839" spans="1:26" ht="12.75" customHeight="1">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row>
    <row r="840" spans="1:26" ht="12.75" customHeight="1">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row>
    <row r="841" spans="1:26" ht="12.75" customHeight="1">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row>
    <row r="842" spans="1:26" ht="12.75" customHeight="1">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row>
    <row r="843" spans="1:26" ht="12.75" customHeight="1">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row>
    <row r="844" spans="1:26" ht="12.75" customHeight="1">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row>
    <row r="845" spans="1:26" ht="12.75" customHeight="1">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row>
    <row r="846" spans="1:26" ht="12.75" customHeight="1">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row>
    <row r="847" spans="1:26" ht="12.75" customHeight="1">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row>
    <row r="848" spans="1:26" ht="12.75" customHeight="1">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row>
    <row r="849" spans="1:26" ht="12.75" customHeight="1">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row>
    <row r="850" spans="1:26" ht="12.75" customHeight="1">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row>
    <row r="851" spans="1:26" ht="12.75" customHeight="1">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row>
    <row r="852" spans="1:26" ht="12.75" customHeight="1">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row>
    <row r="853" spans="1:26" ht="12.75" customHeight="1">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row>
    <row r="854" spans="1:26" ht="12.75" customHeight="1">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row>
    <row r="855" spans="1:26" ht="12.75" customHeight="1">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row>
    <row r="856" spans="1:26" ht="12.75" customHeight="1">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row>
    <row r="857" spans="1:26" ht="12.75" customHeight="1">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row>
    <row r="858" spans="1:26" ht="12.75" customHeight="1">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row>
    <row r="859" spans="1:26" ht="12.75" customHeight="1">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row>
    <row r="860" spans="1:26" ht="12.75" customHeight="1">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row>
    <row r="861" spans="1:26" ht="12.75" customHeight="1">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row>
    <row r="862" spans="1:26" ht="12.75" customHeight="1">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row>
    <row r="863" spans="1:26" ht="12.75" customHeight="1">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row>
    <row r="864" spans="1:26" ht="12.75" customHeight="1">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row>
    <row r="865" spans="1:26" ht="12.75" customHeight="1">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row>
    <row r="866" spans="1:26" ht="12.75" customHeight="1">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row>
    <row r="867" spans="1:26" ht="12.75" customHeight="1">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row>
    <row r="868" spans="1:26" ht="12.75" customHeight="1">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row>
    <row r="869" spans="1:26" ht="12.75" customHeight="1">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row>
    <row r="870" spans="1:26" ht="12.75" customHeight="1">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row>
    <row r="871" spans="1:26" ht="12.75" customHeight="1">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row>
    <row r="872" spans="1:26" ht="12.75" customHeight="1">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row>
    <row r="873" spans="1:26" ht="12.75" customHeight="1">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row>
    <row r="874" spans="1:26" ht="12.75" customHeight="1">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row>
    <row r="875" spans="1:26" ht="12.75" customHeight="1">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row>
    <row r="876" spans="1:26" ht="12.75" customHeight="1">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row>
    <row r="877" spans="1:26" ht="12.75" customHeight="1">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row>
    <row r="878" spans="1:26" ht="12.75" customHeight="1">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row>
    <row r="879" spans="1:26" ht="12.75" customHeight="1">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row>
    <row r="880" spans="1:26" ht="12.75" customHeight="1">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row>
    <row r="881" spans="1:26" ht="12.75" customHeight="1">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row>
    <row r="882" spans="1:26" ht="12.75" customHeight="1">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row>
    <row r="883" spans="1:26" ht="12.75" customHeight="1">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row>
    <row r="884" spans="1:26" ht="12.75" customHeight="1">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row>
    <row r="885" spans="1:26" ht="12.75" customHeight="1">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row>
    <row r="886" spans="1:26" ht="12.75" customHeight="1">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row>
    <row r="887" spans="1:26" ht="12.75" customHeight="1">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row>
    <row r="888" spans="1:26" ht="12.75" customHeight="1">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row>
    <row r="889" spans="1:26" ht="12.75" customHeight="1">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row>
    <row r="890" spans="1:26" ht="12.75" customHeight="1">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row>
    <row r="891" spans="1:26" ht="12.75" customHeight="1">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row>
    <row r="892" spans="1:26" ht="12.75" customHeight="1">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row>
    <row r="893" spans="1:26" ht="12.75" customHeight="1">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row>
    <row r="894" spans="1:26" ht="12.75" customHeight="1">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row>
    <row r="895" spans="1:26" ht="12.75" customHeight="1">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row>
    <row r="896" spans="1:26" ht="12.75" customHeight="1">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row>
    <row r="897" spans="1:26" ht="12.75" customHeight="1">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row>
    <row r="898" spans="1:26" ht="12.75" customHeight="1">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row>
    <row r="899" spans="1:26" ht="12.75" customHeight="1">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row>
    <row r="900" spans="1:26" ht="12.75" customHeight="1">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row>
    <row r="901" spans="1:26" ht="12.75" customHeight="1">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row>
    <row r="902" spans="1:26" ht="12.75" customHeight="1">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row>
    <row r="903" spans="1:26" ht="12.75" customHeight="1">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row>
    <row r="904" spans="1:26" ht="12.75" customHeight="1">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row>
    <row r="905" spans="1:26" ht="12.75" customHeight="1">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row>
    <row r="906" spans="1:26" ht="12.75" customHeight="1">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row>
    <row r="907" spans="1:26" ht="12.75" customHeight="1">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row>
    <row r="908" spans="1:26" ht="12.75" customHeight="1">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row>
    <row r="909" spans="1:26" ht="12.75" customHeight="1">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row>
    <row r="910" spans="1:26" ht="12.75" customHeight="1">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row>
    <row r="911" spans="1:26" ht="12.75" customHeight="1">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row>
    <row r="912" spans="1:26" ht="12.75" customHeight="1">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row>
    <row r="913" spans="1:26" ht="12.75" customHeight="1">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row>
    <row r="914" spans="1:26" ht="12.75" customHeight="1">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row>
    <row r="915" spans="1:26" ht="12.75" customHeight="1">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row>
    <row r="916" spans="1:26" ht="12.75" customHeight="1">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row>
    <row r="917" spans="1:26" ht="12.75" customHeight="1">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row>
    <row r="918" spans="1:26" ht="12.75" customHeight="1">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row>
    <row r="919" spans="1:26" ht="12.75" customHeight="1">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row>
    <row r="920" spans="1:26" ht="12.75" customHeight="1">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row>
    <row r="921" spans="1:26" ht="12.75" customHeight="1">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row>
    <row r="922" spans="1:26" ht="12.75" customHeight="1">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row>
    <row r="923" spans="1:26" ht="12.75" customHeight="1">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row>
    <row r="924" spans="1:26" ht="12.75" customHeight="1">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row>
    <row r="925" spans="1:26" ht="12.75" customHeight="1">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row>
    <row r="926" spans="1:26" ht="12.75" customHeight="1">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row>
    <row r="927" spans="1:26" ht="12.75" customHeight="1">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row>
    <row r="928" spans="1:26" ht="12.75" customHeight="1">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row>
    <row r="929" spans="1:26" ht="12.75" customHeight="1">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row>
    <row r="930" spans="1:26" ht="12.75" customHeight="1">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row>
    <row r="931" spans="1:26" ht="12.75" customHeight="1">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row>
    <row r="932" spans="1:26" ht="12.75" customHeight="1">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row>
    <row r="933" spans="1:26" ht="12.75" customHeight="1">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row>
    <row r="934" spans="1:26" ht="12.75" customHeight="1">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row>
    <row r="935" spans="1:26" ht="12.75" customHeight="1">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row>
    <row r="936" spans="1:26" ht="12.75" customHeight="1">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row>
    <row r="937" spans="1:26" ht="12.75" customHeight="1">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row>
    <row r="938" spans="1:26" ht="12.75" customHeight="1">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row>
    <row r="939" spans="1:26" ht="12.75" customHeight="1">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row>
    <row r="940" spans="1:26" ht="12.75" customHeight="1">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row>
    <row r="941" spans="1:26" ht="12.75" customHeight="1">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row>
    <row r="942" spans="1:26" ht="12.75" customHeight="1">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row>
    <row r="943" spans="1:26" ht="12.75" customHeight="1">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row>
    <row r="944" spans="1:26" ht="12.75" customHeight="1">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row>
    <row r="945" spans="1:26" ht="12.75" customHeight="1">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row>
    <row r="946" spans="1:26" ht="12.75" customHeight="1">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row>
    <row r="947" spans="1:26" ht="12.75" customHeight="1">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row>
    <row r="948" spans="1:26" ht="12.75" customHeight="1">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row>
    <row r="949" spans="1:26" ht="12.75" customHeight="1">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row>
    <row r="950" spans="1:26" ht="12.75" customHeight="1">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row>
    <row r="951" spans="1:26" ht="12.75" customHeight="1">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row>
    <row r="952" spans="1:26" ht="12.75" customHeight="1">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row>
    <row r="953" spans="1:26" ht="12.75" customHeight="1">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row>
    <row r="954" spans="1:26" ht="12.75" customHeight="1">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row>
    <row r="955" spans="1:26" ht="12.75" customHeight="1">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row>
    <row r="956" spans="1:26" ht="12.75" customHeight="1">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row>
    <row r="957" spans="1:26" ht="12.75" customHeight="1">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row>
    <row r="958" spans="1:26" ht="12.75" customHeight="1">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row>
    <row r="959" spans="1:26" ht="12.75" customHeight="1">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row>
    <row r="960" spans="1:26" ht="12.75" customHeight="1">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row>
    <row r="961" spans="1:26" ht="12.75" customHeight="1">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row>
    <row r="962" spans="1:26" ht="12.75" customHeight="1">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row>
    <row r="963" spans="1:26" ht="12.75" customHeight="1">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row>
    <row r="964" spans="1:26" ht="12.75" customHeight="1">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row>
    <row r="965" spans="1:26" ht="12.75" customHeight="1">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row>
    <row r="966" spans="1:26" ht="12.75" customHeight="1">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row>
    <row r="967" spans="1:26" ht="12.75" customHeight="1">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row>
    <row r="968" spans="1:26" ht="12.75" customHeight="1">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row>
    <row r="969" spans="1:26" ht="12.75" customHeight="1">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row>
    <row r="970" spans="1:26" ht="12.75" customHeight="1">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row>
    <row r="971" spans="1:26" ht="12.75" customHeight="1">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row>
    <row r="972" spans="1:26" ht="12.75" customHeight="1">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row>
    <row r="973" spans="1:26" ht="12.75" customHeight="1">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row>
    <row r="974" spans="1:26" ht="12.75" customHeight="1">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row>
    <row r="975" spans="1:26" ht="12.75" customHeight="1">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row>
    <row r="976" spans="1:26" ht="12.75" customHeight="1">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row>
    <row r="977" spans="1:26" ht="12.75" customHeight="1">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row>
    <row r="978" spans="1:26" ht="12.75" customHeight="1">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row>
    <row r="979" spans="1:26" ht="12.75" customHeight="1">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row>
    <row r="980" spans="1:26" ht="12.75" customHeight="1">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row>
    <row r="981" spans="1:26" ht="12.75" customHeight="1">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row>
    <row r="982" spans="1:26" ht="12.75" customHeight="1">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row>
    <row r="983" spans="1:26" ht="12.75" customHeight="1">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row>
    <row r="984" spans="1:26" ht="12.75" customHeight="1">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row>
    <row r="985" spans="1:26" ht="12.75" customHeight="1">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row>
    <row r="986" spans="1:26" ht="12.75" customHeight="1">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row>
    <row r="987" spans="1:26" ht="12.75" customHeight="1">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row>
    <row r="988" spans="1:26" ht="12.75" customHeight="1">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row>
    <row r="989" spans="1:26" ht="12.75" customHeight="1">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row>
    <row r="990" spans="1:26" ht="12.75" customHeight="1">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row>
    <row r="991" spans="1:26" ht="12.75" customHeight="1">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row>
    <row r="992" spans="1:26" ht="12.75" customHeight="1">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row>
    <row r="993" spans="1:26" ht="12.75" customHeight="1">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row>
    <row r="994" spans="1:26" ht="12.75" customHeight="1">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row>
    <row r="995" spans="1:26" ht="12.75" customHeight="1">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row>
    <row r="996" spans="1:26" ht="12.75" customHeight="1">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row>
    <row r="997" spans="1:26" ht="12.75" customHeight="1">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row>
    <row r="998" spans="1:26" ht="12.75" customHeight="1">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row>
    <row r="999" spans="1:26" ht="12.75" customHeight="1">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row>
    <row r="1000" spans="1:26" ht="12.75" customHeight="1">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K83"/>
  <sheetViews>
    <sheetView tabSelected="1" view="pageBreakPreview" topLeftCell="A7" zoomScale="60" zoomScaleNormal="10" workbookViewId="0">
      <selection activeCell="A7" sqref="A7"/>
    </sheetView>
  </sheetViews>
  <sheetFormatPr baseColWidth="10" defaultColWidth="12.625" defaultRowHeight="15" customHeight="1"/>
  <cols>
    <col min="1" max="1" width="8.875" customWidth="1"/>
    <col min="2" max="2" width="25.125" customWidth="1"/>
    <col min="3" max="3" width="27.125" customWidth="1"/>
    <col min="4" max="4" width="30.375" customWidth="1"/>
    <col min="5" max="5" width="30.625" customWidth="1"/>
    <col min="6" max="6" width="11.125" customWidth="1"/>
    <col min="7" max="7" width="33.375" customWidth="1"/>
    <col min="8" max="11" width="10.125" customWidth="1"/>
    <col min="12" max="12" width="16.625" customWidth="1"/>
    <col min="13" max="13" width="15.625" customWidth="1"/>
    <col min="14" max="14" width="14.5" customWidth="1"/>
    <col min="15" max="15" width="5.5" customWidth="1"/>
    <col min="16" max="16" width="27.875" customWidth="1"/>
    <col min="17" max="17" width="26.75" hidden="1" customWidth="1"/>
    <col min="18" max="18" width="15.375" customWidth="1"/>
    <col min="19" max="19" width="5.5" customWidth="1"/>
    <col min="20" max="20" width="14" customWidth="1"/>
    <col min="21" max="21" width="5.125" customWidth="1"/>
    <col min="22" max="22" width="27.125" customWidth="1"/>
    <col min="23" max="23" width="13.25" customWidth="1"/>
    <col min="24" max="24" width="6" customWidth="1"/>
    <col min="25" max="25" width="4.375" customWidth="1"/>
    <col min="26" max="26" width="4.875" customWidth="1"/>
    <col min="27" max="27" width="6.25" customWidth="1"/>
    <col min="28" max="28" width="5.875" customWidth="1"/>
    <col min="29" max="29" width="6.625" customWidth="1"/>
    <col min="30" max="30" width="33.5" customWidth="1"/>
    <col min="31" max="31" width="7.625" customWidth="1"/>
    <col min="32" max="32" width="9.125" customWidth="1"/>
    <col min="33" max="33" width="8.125" customWidth="1"/>
    <col min="34" max="34" width="8" customWidth="1"/>
    <col min="35" max="35" width="8.625" customWidth="1"/>
    <col min="36" max="36" width="6.375" customWidth="1"/>
    <col min="37" max="37" width="30.625" customWidth="1"/>
    <col min="38" max="38" width="20.125" customWidth="1"/>
    <col min="39" max="39" width="16.5" customWidth="1"/>
    <col min="40" max="40" width="14.75" customWidth="1"/>
    <col min="41" max="41" width="13" hidden="1" customWidth="1"/>
    <col min="42" max="42" width="16.25" hidden="1" customWidth="1"/>
    <col min="43" max="43" width="67.25" hidden="1" customWidth="1"/>
    <col min="44" max="63" width="10" customWidth="1"/>
  </cols>
  <sheetData>
    <row r="1" spans="1:63" ht="30" customHeight="1">
      <c r="A1" s="341"/>
      <c r="B1" s="342"/>
      <c r="C1" s="342"/>
      <c r="D1" s="342"/>
      <c r="E1" s="342"/>
      <c r="F1" s="342"/>
      <c r="G1" s="343"/>
      <c r="H1" s="349" t="s">
        <v>321</v>
      </c>
      <c r="I1" s="338"/>
      <c r="J1" s="338"/>
      <c r="K1" s="338"/>
      <c r="L1" s="338"/>
      <c r="M1" s="338"/>
      <c r="N1" s="338"/>
      <c r="O1" s="338"/>
      <c r="P1" s="338"/>
      <c r="Q1" s="338"/>
      <c r="R1" s="338"/>
      <c r="S1" s="338"/>
      <c r="T1" s="338"/>
      <c r="U1" s="338"/>
      <c r="V1" s="338"/>
      <c r="W1" s="338"/>
      <c r="X1" s="338"/>
      <c r="Y1" s="338"/>
      <c r="Z1" s="338"/>
      <c r="AA1" s="338"/>
      <c r="AB1" s="338"/>
      <c r="AC1" s="338"/>
      <c r="AD1" s="338"/>
      <c r="AE1" s="351" t="s">
        <v>322</v>
      </c>
      <c r="AF1" s="351"/>
      <c r="AG1" s="351"/>
      <c r="AH1" s="351"/>
      <c r="AI1" s="351"/>
      <c r="AJ1" s="280"/>
      <c r="AK1" s="280"/>
      <c r="AL1" s="280"/>
      <c r="AM1" s="280"/>
      <c r="AN1" s="280"/>
      <c r="AO1" s="148"/>
      <c r="AP1" s="148"/>
      <c r="AQ1" s="148"/>
      <c r="AR1" s="149"/>
      <c r="AS1" s="149"/>
      <c r="AT1" s="149"/>
      <c r="AU1" s="149"/>
      <c r="AV1" s="149"/>
      <c r="AW1" s="149"/>
      <c r="AX1" s="149"/>
      <c r="AY1" s="149"/>
      <c r="AZ1" s="149"/>
      <c r="BA1" s="149"/>
      <c r="BB1" s="149"/>
      <c r="BC1" s="149"/>
      <c r="BD1" s="149"/>
      <c r="BE1" s="149"/>
      <c r="BF1" s="149"/>
      <c r="BG1" s="149"/>
      <c r="BH1" s="149"/>
      <c r="BI1" s="149"/>
      <c r="BJ1" s="149"/>
      <c r="BK1" s="149"/>
    </row>
    <row r="2" spans="1:63" ht="30" customHeight="1">
      <c r="A2" s="344"/>
      <c r="B2" s="298"/>
      <c r="C2" s="298"/>
      <c r="D2" s="298"/>
      <c r="E2" s="298"/>
      <c r="F2" s="298"/>
      <c r="G2" s="345"/>
      <c r="H2" s="349" t="s">
        <v>323</v>
      </c>
      <c r="I2" s="338"/>
      <c r="J2" s="338"/>
      <c r="K2" s="338"/>
      <c r="L2" s="338"/>
      <c r="M2" s="338"/>
      <c r="N2" s="338"/>
      <c r="O2" s="338"/>
      <c r="P2" s="338"/>
      <c r="Q2" s="338"/>
      <c r="R2" s="338"/>
      <c r="S2" s="338"/>
      <c r="T2" s="338"/>
      <c r="U2" s="338"/>
      <c r="V2" s="338"/>
      <c r="W2" s="338"/>
      <c r="X2" s="338"/>
      <c r="Y2" s="338"/>
      <c r="Z2" s="338"/>
      <c r="AA2" s="338"/>
      <c r="AB2" s="338"/>
      <c r="AC2" s="338"/>
      <c r="AD2" s="338"/>
      <c r="AE2" s="351" t="s">
        <v>324</v>
      </c>
      <c r="AF2" s="351"/>
      <c r="AG2" s="351"/>
      <c r="AH2" s="351"/>
      <c r="AI2" s="351"/>
      <c r="AJ2" s="280"/>
      <c r="AK2" s="280"/>
      <c r="AL2" s="280"/>
      <c r="AM2" s="280"/>
      <c r="AN2" s="280"/>
      <c r="AO2" s="148"/>
      <c r="AP2" s="148"/>
      <c r="AQ2" s="148"/>
      <c r="AR2" s="149"/>
      <c r="AS2" s="149"/>
      <c r="AT2" s="149"/>
      <c r="AU2" s="149"/>
      <c r="AV2" s="149"/>
      <c r="AW2" s="149"/>
      <c r="AX2" s="149"/>
      <c r="AY2" s="149"/>
      <c r="AZ2" s="149"/>
      <c r="BA2" s="149"/>
      <c r="BB2" s="149"/>
      <c r="BC2" s="149"/>
      <c r="BD2" s="149"/>
      <c r="BE2" s="149"/>
      <c r="BF2" s="149"/>
      <c r="BG2" s="149"/>
      <c r="BH2" s="149"/>
      <c r="BI2" s="149"/>
      <c r="BJ2" s="149"/>
      <c r="BK2" s="149"/>
    </row>
    <row r="3" spans="1:63" ht="30" customHeight="1">
      <c r="A3" s="346"/>
      <c r="B3" s="347"/>
      <c r="C3" s="347"/>
      <c r="D3" s="347"/>
      <c r="E3" s="347"/>
      <c r="F3" s="347"/>
      <c r="G3" s="348"/>
      <c r="H3" s="349" t="s">
        <v>325</v>
      </c>
      <c r="I3" s="338"/>
      <c r="J3" s="338"/>
      <c r="K3" s="338"/>
      <c r="L3" s="338"/>
      <c r="M3" s="338"/>
      <c r="N3" s="338"/>
      <c r="O3" s="338"/>
      <c r="P3" s="338"/>
      <c r="Q3" s="338"/>
      <c r="R3" s="338"/>
      <c r="S3" s="338"/>
      <c r="T3" s="338"/>
      <c r="U3" s="338"/>
      <c r="V3" s="338"/>
      <c r="W3" s="338"/>
      <c r="X3" s="338"/>
      <c r="Y3" s="338"/>
      <c r="Z3" s="338"/>
      <c r="AA3" s="338"/>
      <c r="AB3" s="338"/>
      <c r="AC3" s="338"/>
      <c r="AD3" s="338"/>
      <c r="AE3" s="279" t="s">
        <v>374</v>
      </c>
      <c r="AF3" s="279"/>
      <c r="AG3" s="279"/>
      <c r="AH3" s="279"/>
      <c r="AI3" s="279"/>
      <c r="AJ3" s="281"/>
      <c r="AK3" s="281"/>
      <c r="AL3" s="281"/>
      <c r="AM3" s="281"/>
      <c r="AN3" s="281"/>
      <c r="AO3" s="148"/>
      <c r="AP3" s="148"/>
      <c r="AQ3" s="148"/>
      <c r="AR3" s="149"/>
      <c r="AS3" s="149"/>
      <c r="AT3" s="149"/>
      <c r="AU3" s="149"/>
      <c r="AV3" s="149"/>
      <c r="AW3" s="149"/>
      <c r="AX3" s="149"/>
      <c r="AY3" s="149"/>
      <c r="AZ3" s="149"/>
      <c r="BA3" s="149"/>
      <c r="BB3" s="149"/>
      <c r="BC3" s="149"/>
      <c r="BD3" s="149"/>
      <c r="BE3" s="149"/>
      <c r="BF3" s="149"/>
      <c r="BG3" s="149"/>
      <c r="BH3" s="149"/>
      <c r="BI3" s="149"/>
      <c r="BJ3" s="149"/>
      <c r="BK3" s="149"/>
    </row>
    <row r="4" spans="1:63" ht="16.5" customHeight="1">
      <c r="A4" s="150"/>
      <c r="B4" s="150"/>
      <c r="C4" s="150"/>
      <c r="D4" s="150"/>
      <c r="E4" s="150"/>
      <c r="F4" s="150"/>
      <c r="G4" s="150"/>
      <c r="H4" s="150"/>
      <c r="I4" s="150"/>
      <c r="J4" s="150"/>
      <c r="K4" s="150"/>
      <c r="L4" s="150"/>
      <c r="M4" s="150"/>
      <c r="N4" s="150"/>
      <c r="O4" s="151"/>
      <c r="P4" s="150"/>
      <c r="Q4" s="150"/>
      <c r="R4" s="150"/>
      <c r="S4" s="151"/>
      <c r="T4" s="150"/>
      <c r="U4" s="150"/>
      <c r="V4" s="150"/>
      <c r="W4" s="150"/>
      <c r="X4" s="150"/>
      <c r="Y4" s="150"/>
      <c r="Z4" s="150"/>
      <c r="AA4" s="150"/>
      <c r="AB4" s="150"/>
      <c r="AC4" s="150"/>
      <c r="AD4" s="150"/>
      <c r="AE4" s="150"/>
      <c r="AF4" s="150"/>
      <c r="AG4" s="150"/>
      <c r="AH4" s="150"/>
      <c r="AI4" s="150"/>
      <c r="AJ4" s="150"/>
      <c r="AK4" s="150"/>
      <c r="AL4" s="150"/>
      <c r="AM4" s="150"/>
      <c r="AN4" s="150"/>
      <c r="AO4" s="152"/>
      <c r="AP4" s="152"/>
      <c r="AQ4" s="153"/>
      <c r="AR4" s="154"/>
      <c r="AS4" s="154"/>
      <c r="AT4" s="154"/>
      <c r="AU4" s="154"/>
      <c r="AV4" s="154"/>
      <c r="AW4" s="154"/>
      <c r="AX4" s="154"/>
      <c r="AY4" s="154"/>
      <c r="AZ4" s="154"/>
      <c r="BA4" s="154"/>
      <c r="BB4" s="154"/>
      <c r="BC4" s="154"/>
      <c r="BD4" s="154"/>
      <c r="BE4" s="154"/>
      <c r="BF4" s="154"/>
      <c r="BG4" s="154"/>
      <c r="BH4" s="154"/>
      <c r="BI4" s="154"/>
      <c r="BJ4" s="154"/>
      <c r="BK4" s="154"/>
    </row>
    <row r="5" spans="1:63" ht="16.5" customHeight="1">
      <c r="A5" s="350" t="s">
        <v>326</v>
      </c>
      <c r="B5" s="338"/>
      <c r="C5" s="333"/>
      <c r="D5" s="350" t="s">
        <v>327</v>
      </c>
      <c r="E5" s="338"/>
      <c r="F5" s="333"/>
      <c r="G5" s="155" t="s">
        <v>380</v>
      </c>
      <c r="H5" s="150"/>
      <c r="I5" s="150"/>
      <c r="J5" s="150"/>
      <c r="K5" s="150"/>
      <c r="L5" s="150"/>
      <c r="M5" s="150"/>
      <c r="N5" s="150"/>
      <c r="O5" s="151"/>
      <c r="P5" s="150"/>
      <c r="Q5" s="150"/>
      <c r="R5" s="150"/>
      <c r="S5" s="151"/>
      <c r="T5" s="150"/>
      <c r="U5" s="150"/>
      <c r="V5" s="150"/>
      <c r="W5" s="150"/>
      <c r="X5" s="150"/>
      <c r="Y5" s="150"/>
      <c r="Z5" s="150"/>
      <c r="AA5" s="150"/>
      <c r="AB5" s="150"/>
      <c r="AC5" s="150"/>
      <c r="AD5" s="150"/>
      <c r="AE5" s="150"/>
      <c r="AF5" s="150"/>
      <c r="AG5" s="150"/>
      <c r="AH5" s="150"/>
      <c r="AI5" s="150"/>
      <c r="AJ5" s="150"/>
      <c r="AK5" s="150"/>
      <c r="AL5" s="150"/>
      <c r="AM5" s="150"/>
      <c r="AN5" s="150"/>
      <c r="AO5" s="148"/>
      <c r="AP5" s="148"/>
      <c r="AQ5" s="148"/>
      <c r="AR5" s="149"/>
      <c r="AS5" s="149"/>
      <c r="AT5" s="149"/>
      <c r="AU5" s="149"/>
      <c r="AV5" s="149"/>
      <c r="AW5" s="149"/>
      <c r="AX5" s="149"/>
      <c r="AY5" s="149"/>
      <c r="AZ5" s="149"/>
      <c r="BA5" s="149"/>
      <c r="BB5" s="149"/>
      <c r="BC5" s="149"/>
      <c r="BD5" s="149"/>
      <c r="BE5" s="149"/>
      <c r="BF5" s="149"/>
      <c r="BG5" s="149"/>
      <c r="BH5" s="149"/>
      <c r="BI5" s="149"/>
      <c r="BJ5" s="149"/>
      <c r="BK5" s="149"/>
    </row>
    <row r="6" spans="1:63" ht="16.5" customHeight="1">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9"/>
      <c r="AS6" s="149"/>
      <c r="AT6" s="149"/>
      <c r="AU6" s="149"/>
      <c r="AV6" s="149"/>
      <c r="AW6" s="149"/>
      <c r="AX6" s="149"/>
      <c r="AY6" s="149"/>
      <c r="AZ6" s="149"/>
      <c r="BA6" s="149"/>
      <c r="BB6" s="149"/>
      <c r="BC6" s="149"/>
      <c r="BD6" s="149"/>
      <c r="BE6" s="149"/>
      <c r="BF6" s="149"/>
      <c r="BG6" s="149"/>
      <c r="BH6" s="149"/>
      <c r="BI6" s="149"/>
      <c r="BJ6" s="149"/>
      <c r="BK6" s="149"/>
    </row>
    <row r="7" spans="1:63" ht="24" customHeight="1">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56"/>
      <c r="AP7" s="156"/>
      <c r="AQ7" s="157"/>
      <c r="AR7" s="154"/>
      <c r="AS7" s="154"/>
      <c r="AT7" s="154"/>
      <c r="AU7" s="154"/>
      <c r="AV7" s="154"/>
      <c r="AW7" s="154"/>
      <c r="AX7" s="154"/>
      <c r="AY7" s="154"/>
      <c r="AZ7" s="154"/>
      <c r="BA7" s="154"/>
      <c r="BB7" s="154"/>
      <c r="BC7" s="154"/>
      <c r="BD7" s="154"/>
      <c r="BE7" s="154"/>
      <c r="BF7" s="154"/>
      <c r="BG7" s="154"/>
      <c r="BH7" s="154"/>
      <c r="BI7" s="154"/>
      <c r="BJ7" s="154"/>
      <c r="BK7" s="154"/>
    </row>
    <row r="8" spans="1:63" ht="13.5" customHeight="1">
      <c r="A8" s="158"/>
      <c r="B8" s="159"/>
      <c r="C8" s="159"/>
      <c r="D8" s="160"/>
      <c r="E8" s="160"/>
      <c r="F8" s="161"/>
      <c r="G8" s="161"/>
      <c r="H8" s="161"/>
      <c r="I8" s="161"/>
      <c r="J8" s="161"/>
      <c r="K8" s="161"/>
      <c r="L8" s="162"/>
      <c r="M8" s="161"/>
      <c r="N8" s="161"/>
      <c r="O8" s="163"/>
      <c r="P8" s="161"/>
      <c r="Q8" s="161"/>
      <c r="R8" s="161"/>
      <c r="S8" s="164"/>
      <c r="T8" s="161"/>
      <c r="U8" s="161"/>
      <c r="V8" s="161"/>
      <c r="W8" s="161"/>
      <c r="X8" s="161"/>
      <c r="Y8" s="161"/>
      <c r="Z8" s="161"/>
      <c r="AA8" s="161"/>
      <c r="AB8" s="161"/>
      <c r="AC8" s="161"/>
      <c r="AD8" s="161"/>
      <c r="AE8" s="161"/>
      <c r="AF8" s="161"/>
      <c r="AG8" s="161"/>
      <c r="AH8" s="165"/>
      <c r="AI8" s="161"/>
      <c r="AJ8" s="161"/>
      <c r="AK8" s="161"/>
      <c r="AL8" s="161"/>
      <c r="AM8" s="161"/>
      <c r="AN8" s="161"/>
      <c r="AO8" s="161"/>
      <c r="AP8" s="161"/>
      <c r="AQ8" s="161"/>
      <c r="AR8" s="154"/>
      <c r="AS8" s="154"/>
      <c r="AT8" s="154"/>
      <c r="AU8" s="154"/>
      <c r="AV8" s="154"/>
      <c r="AW8" s="154"/>
      <c r="AX8" s="154"/>
      <c r="AY8" s="154"/>
      <c r="AZ8" s="154"/>
      <c r="BA8" s="154"/>
      <c r="BB8" s="154"/>
      <c r="BC8" s="154"/>
      <c r="BD8" s="154"/>
      <c r="BE8" s="154"/>
      <c r="BF8" s="154"/>
      <c r="BG8" s="154"/>
      <c r="BH8" s="154"/>
      <c r="BI8" s="154"/>
      <c r="BJ8" s="154"/>
      <c r="BK8" s="154"/>
    </row>
    <row r="9" spans="1:63" ht="26.25">
      <c r="A9" s="158"/>
      <c r="B9" s="166"/>
      <c r="C9" s="357" t="s">
        <v>61</v>
      </c>
      <c r="D9" s="338"/>
      <c r="E9" s="338"/>
      <c r="F9" s="338"/>
      <c r="G9" s="338"/>
      <c r="H9" s="338"/>
      <c r="I9" s="338"/>
      <c r="J9" s="338"/>
      <c r="K9" s="338"/>
      <c r="L9" s="338"/>
      <c r="M9" s="338"/>
      <c r="N9" s="338"/>
      <c r="O9" s="338"/>
      <c r="P9" s="333"/>
      <c r="Q9" s="167"/>
      <c r="R9" s="167"/>
      <c r="S9" s="168"/>
      <c r="T9" s="357" t="s">
        <v>62</v>
      </c>
      <c r="U9" s="338"/>
      <c r="V9" s="338"/>
      <c r="W9" s="338"/>
      <c r="X9" s="338"/>
      <c r="Y9" s="338"/>
      <c r="Z9" s="338"/>
      <c r="AA9" s="338"/>
      <c r="AB9" s="338"/>
      <c r="AC9" s="338"/>
      <c r="AD9" s="338"/>
      <c r="AE9" s="338"/>
      <c r="AF9" s="338"/>
      <c r="AG9" s="338"/>
      <c r="AH9" s="338"/>
      <c r="AI9" s="333"/>
      <c r="AJ9" s="169"/>
      <c r="AK9" s="169"/>
      <c r="AL9" s="169"/>
      <c r="AM9" s="169"/>
      <c r="AN9" s="169"/>
      <c r="AO9" s="169"/>
      <c r="AP9" s="169"/>
      <c r="AQ9" s="169"/>
      <c r="AR9" s="170"/>
      <c r="AS9" s="170"/>
      <c r="AT9" s="170"/>
      <c r="AU9" s="170"/>
      <c r="AV9" s="170"/>
      <c r="AW9" s="170"/>
      <c r="AX9" s="170"/>
      <c r="AY9" s="170"/>
      <c r="AZ9" s="170"/>
      <c r="BA9" s="170"/>
      <c r="BB9" s="170"/>
      <c r="BC9" s="170"/>
      <c r="BD9" s="170"/>
      <c r="BE9" s="170"/>
      <c r="BF9" s="170"/>
      <c r="BG9" s="170"/>
      <c r="BH9" s="170"/>
      <c r="BI9" s="154"/>
      <c r="BJ9" s="154"/>
      <c r="BK9" s="154"/>
    </row>
    <row r="10" spans="1:63" ht="86.25" customHeight="1">
      <c r="A10" s="158"/>
      <c r="B10" s="171"/>
      <c r="C10" s="332" t="s">
        <v>63</v>
      </c>
      <c r="D10" s="333"/>
      <c r="E10" s="358" t="s">
        <v>328</v>
      </c>
      <c r="F10" s="359"/>
      <c r="G10" s="359"/>
      <c r="H10" s="359"/>
      <c r="I10" s="359"/>
      <c r="J10" s="359"/>
      <c r="K10" s="359"/>
      <c r="L10" s="359"/>
      <c r="M10" s="359"/>
      <c r="N10" s="359"/>
      <c r="O10" s="359"/>
      <c r="P10" s="360"/>
      <c r="Q10" s="172"/>
      <c r="R10" s="173"/>
      <c r="S10" s="174"/>
      <c r="T10" s="337" t="s">
        <v>64</v>
      </c>
      <c r="U10" s="338"/>
      <c r="V10" s="333"/>
      <c r="W10" s="330" t="s">
        <v>329</v>
      </c>
      <c r="X10" s="331"/>
      <c r="Y10" s="331"/>
      <c r="Z10" s="331"/>
      <c r="AA10" s="331"/>
      <c r="AB10" s="331"/>
      <c r="AC10" s="331"/>
      <c r="AD10" s="331"/>
      <c r="AE10" s="331"/>
      <c r="AF10" s="331"/>
      <c r="AG10" s="331"/>
      <c r="AH10" s="331"/>
      <c r="AI10" s="331"/>
      <c r="AJ10" s="175"/>
      <c r="AK10" s="175"/>
      <c r="AL10" s="175"/>
      <c r="AM10" s="175"/>
      <c r="AN10" s="175"/>
      <c r="AO10" s="176"/>
      <c r="AP10" s="177"/>
      <c r="AQ10" s="177"/>
      <c r="AR10" s="178"/>
      <c r="AS10" s="142"/>
      <c r="AT10" s="142"/>
      <c r="AU10" s="142"/>
      <c r="AV10" s="142"/>
      <c r="AW10" s="142"/>
      <c r="AX10" s="142"/>
      <c r="AY10" s="142"/>
      <c r="AZ10" s="142"/>
      <c r="BA10" s="142"/>
      <c r="BB10" s="142"/>
      <c r="BC10" s="142"/>
      <c r="BD10" s="142"/>
      <c r="BE10" s="142"/>
      <c r="BF10" s="142"/>
      <c r="BG10" s="142"/>
      <c r="BH10" s="142"/>
      <c r="BI10" s="154"/>
      <c r="BJ10" s="154"/>
      <c r="BK10" s="154"/>
    </row>
    <row r="11" spans="1:63" ht="78" customHeight="1">
      <c r="A11" s="158"/>
      <c r="B11" s="171"/>
      <c r="C11" s="332" t="s">
        <v>65</v>
      </c>
      <c r="D11" s="333"/>
      <c r="E11" s="358" t="s">
        <v>330</v>
      </c>
      <c r="F11" s="359"/>
      <c r="G11" s="359"/>
      <c r="H11" s="359"/>
      <c r="I11" s="359"/>
      <c r="J11" s="359"/>
      <c r="K11" s="359"/>
      <c r="L11" s="359"/>
      <c r="M11" s="359"/>
      <c r="N11" s="359"/>
      <c r="O11" s="359"/>
      <c r="P11" s="360"/>
      <c r="Q11" s="172"/>
      <c r="R11" s="173"/>
      <c r="S11" s="174"/>
      <c r="T11" s="337" t="s">
        <v>66</v>
      </c>
      <c r="U11" s="338"/>
      <c r="V11" s="333"/>
      <c r="W11" s="330" t="s">
        <v>331</v>
      </c>
      <c r="X11" s="331"/>
      <c r="Y11" s="331"/>
      <c r="Z11" s="331"/>
      <c r="AA11" s="331"/>
      <c r="AB11" s="331"/>
      <c r="AC11" s="331"/>
      <c r="AD11" s="331"/>
      <c r="AE11" s="331"/>
      <c r="AF11" s="331"/>
      <c r="AG11" s="331"/>
      <c r="AH11" s="331"/>
      <c r="AI11" s="331"/>
      <c r="AJ11" s="175"/>
      <c r="AK11" s="175"/>
      <c r="AL11" s="175"/>
      <c r="AM11" s="175"/>
      <c r="AN11" s="175"/>
      <c r="AO11" s="176"/>
      <c r="AP11" s="177"/>
      <c r="AQ11" s="177"/>
      <c r="AR11" s="178"/>
      <c r="AS11" s="142"/>
      <c r="AT11" s="142"/>
      <c r="AU11" s="142"/>
      <c r="AV11" s="142"/>
      <c r="AW11" s="142"/>
      <c r="AX11" s="142"/>
      <c r="AY11" s="142"/>
      <c r="AZ11" s="142"/>
      <c r="BA11" s="142"/>
      <c r="BB11" s="142"/>
      <c r="BC11" s="142"/>
      <c r="BD11" s="142"/>
      <c r="BE11" s="142"/>
      <c r="BF11" s="142"/>
      <c r="BG11" s="142"/>
      <c r="BH11" s="142"/>
      <c r="BI11" s="154"/>
      <c r="BJ11" s="154"/>
      <c r="BK11" s="154"/>
    </row>
    <row r="12" spans="1:63" ht="110.25" customHeight="1">
      <c r="A12" s="158"/>
      <c r="B12" s="171"/>
      <c r="C12" s="332" t="s">
        <v>67</v>
      </c>
      <c r="D12" s="333"/>
      <c r="E12" s="334" t="s">
        <v>332</v>
      </c>
      <c r="F12" s="335"/>
      <c r="G12" s="335"/>
      <c r="H12" s="335"/>
      <c r="I12" s="335"/>
      <c r="J12" s="335"/>
      <c r="K12" s="335"/>
      <c r="L12" s="335"/>
      <c r="M12" s="335"/>
      <c r="N12" s="335"/>
      <c r="O12" s="335"/>
      <c r="P12" s="336"/>
      <c r="Q12" s="172"/>
      <c r="R12" s="173"/>
      <c r="S12" s="174"/>
      <c r="T12" s="337" t="s">
        <v>68</v>
      </c>
      <c r="U12" s="338"/>
      <c r="V12" s="333"/>
      <c r="W12" s="330" t="s">
        <v>333</v>
      </c>
      <c r="X12" s="331"/>
      <c r="Y12" s="331"/>
      <c r="Z12" s="331"/>
      <c r="AA12" s="331"/>
      <c r="AB12" s="331"/>
      <c r="AC12" s="331"/>
      <c r="AD12" s="331"/>
      <c r="AE12" s="331"/>
      <c r="AF12" s="331"/>
      <c r="AG12" s="331"/>
      <c r="AH12" s="331"/>
      <c r="AI12" s="331"/>
      <c r="AJ12" s="175"/>
      <c r="AK12" s="175"/>
      <c r="AL12" s="175"/>
      <c r="AM12" s="175"/>
      <c r="AN12" s="175"/>
      <c r="AO12" s="176"/>
      <c r="AP12" s="177"/>
      <c r="AQ12" s="177"/>
      <c r="AR12" s="178"/>
      <c r="AS12" s="142"/>
      <c r="AT12" s="142"/>
      <c r="AU12" s="142"/>
      <c r="AV12" s="142"/>
      <c r="AW12" s="142"/>
      <c r="AX12" s="142"/>
      <c r="AY12" s="142"/>
      <c r="AZ12" s="142"/>
      <c r="BA12" s="142"/>
      <c r="BB12" s="142"/>
      <c r="BC12" s="142"/>
      <c r="BD12" s="142"/>
      <c r="BE12" s="142"/>
      <c r="BF12" s="142"/>
      <c r="BG12" s="142"/>
      <c r="BH12" s="142"/>
      <c r="BI12" s="154"/>
      <c r="BJ12" s="154"/>
      <c r="BK12" s="154"/>
    </row>
    <row r="13" spans="1:63" ht="117.75" customHeight="1">
      <c r="A13" s="158"/>
      <c r="B13" s="171"/>
      <c r="C13" s="332" t="s">
        <v>334</v>
      </c>
      <c r="D13" s="333"/>
      <c r="E13" s="334" t="s">
        <v>381</v>
      </c>
      <c r="F13" s="335"/>
      <c r="G13" s="335"/>
      <c r="H13" s="335"/>
      <c r="I13" s="335"/>
      <c r="J13" s="335"/>
      <c r="K13" s="335"/>
      <c r="L13" s="335"/>
      <c r="M13" s="335"/>
      <c r="N13" s="335"/>
      <c r="O13" s="335"/>
      <c r="P13" s="336"/>
      <c r="Q13" s="172"/>
      <c r="R13" s="173"/>
      <c r="S13" s="174"/>
      <c r="T13" s="337" t="s">
        <v>69</v>
      </c>
      <c r="U13" s="338"/>
      <c r="V13" s="333"/>
      <c r="W13" s="330" t="s">
        <v>382</v>
      </c>
      <c r="X13" s="331"/>
      <c r="Y13" s="331"/>
      <c r="Z13" s="331"/>
      <c r="AA13" s="331"/>
      <c r="AB13" s="331"/>
      <c r="AC13" s="331"/>
      <c r="AD13" s="331"/>
      <c r="AE13" s="331"/>
      <c r="AF13" s="331"/>
      <c r="AG13" s="331"/>
      <c r="AH13" s="331"/>
      <c r="AI13" s="331"/>
      <c r="AJ13" s="175"/>
      <c r="AK13" s="175"/>
      <c r="AL13" s="175"/>
      <c r="AM13" s="175"/>
      <c r="AN13" s="175"/>
      <c r="AO13" s="176"/>
      <c r="AP13" s="177"/>
      <c r="AQ13" s="177"/>
      <c r="AR13" s="178"/>
      <c r="AS13" s="142"/>
      <c r="AT13" s="142"/>
      <c r="AU13" s="142"/>
      <c r="AV13" s="142"/>
      <c r="AW13" s="142"/>
      <c r="AX13" s="142"/>
      <c r="AY13" s="142"/>
      <c r="AZ13" s="142"/>
      <c r="BA13" s="142"/>
      <c r="BB13" s="142"/>
      <c r="BC13" s="142"/>
      <c r="BD13" s="142"/>
      <c r="BE13" s="142"/>
      <c r="BF13" s="142"/>
      <c r="BG13" s="142"/>
      <c r="BH13" s="142"/>
      <c r="BI13" s="154"/>
      <c r="BJ13" s="154"/>
      <c r="BK13" s="154"/>
    </row>
    <row r="14" spans="1:63" ht="81" customHeight="1">
      <c r="A14" s="179"/>
      <c r="B14" s="171"/>
      <c r="C14" s="332" t="s">
        <v>70</v>
      </c>
      <c r="D14" s="333"/>
      <c r="E14" s="334" t="s">
        <v>335</v>
      </c>
      <c r="F14" s="335"/>
      <c r="G14" s="335"/>
      <c r="H14" s="335"/>
      <c r="I14" s="335"/>
      <c r="J14" s="335"/>
      <c r="K14" s="335"/>
      <c r="L14" s="335"/>
      <c r="M14" s="335"/>
      <c r="N14" s="335"/>
      <c r="O14" s="335"/>
      <c r="P14" s="336"/>
      <c r="Q14" s="172"/>
      <c r="R14" s="173"/>
      <c r="S14" s="174"/>
      <c r="T14" s="337" t="s">
        <v>71</v>
      </c>
      <c r="U14" s="338"/>
      <c r="V14" s="333"/>
      <c r="W14" s="364" t="s">
        <v>336</v>
      </c>
      <c r="X14" s="331"/>
      <c r="Y14" s="331"/>
      <c r="Z14" s="331"/>
      <c r="AA14" s="331"/>
      <c r="AB14" s="331"/>
      <c r="AC14" s="331"/>
      <c r="AD14" s="331"/>
      <c r="AE14" s="331"/>
      <c r="AF14" s="331"/>
      <c r="AG14" s="331"/>
      <c r="AH14" s="331"/>
      <c r="AI14" s="331"/>
      <c r="AJ14" s="175"/>
      <c r="AK14" s="175"/>
      <c r="AL14" s="175"/>
      <c r="AM14" s="175"/>
      <c r="AN14" s="175"/>
      <c r="AO14" s="176"/>
      <c r="AP14" s="177"/>
      <c r="AQ14" s="177"/>
      <c r="AR14" s="178"/>
      <c r="AS14" s="142"/>
      <c r="AT14" s="142"/>
      <c r="AU14" s="142"/>
      <c r="AV14" s="142"/>
      <c r="AW14" s="142"/>
      <c r="AX14" s="142"/>
      <c r="AY14" s="142"/>
      <c r="AZ14" s="142"/>
      <c r="BA14" s="142"/>
      <c r="BB14" s="142"/>
      <c r="BC14" s="142"/>
      <c r="BD14" s="142"/>
      <c r="BE14" s="142"/>
      <c r="BF14" s="142"/>
      <c r="BG14" s="142"/>
      <c r="BH14" s="142"/>
      <c r="BI14" s="154"/>
      <c r="BJ14" s="154"/>
      <c r="BK14" s="154"/>
    </row>
    <row r="15" spans="1:63" ht="100.5" customHeight="1">
      <c r="A15" s="179"/>
      <c r="B15" s="171"/>
      <c r="C15" s="332" t="s">
        <v>72</v>
      </c>
      <c r="D15" s="333"/>
      <c r="E15" s="358" t="s">
        <v>337</v>
      </c>
      <c r="F15" s="359"/>
      <c r="G15" s="359"/>
      <c r="H15" s="359"/>
      <c r="I15" s="359"/>
      <c r="J15" s="359"/>
      <c r="K15" s="359"/>
      <c r="L15" s="359"/>
      <c r="M15" s="359"/>
      <c r="N15" s="359"/>
      <c r="O15" s="359"/>
      <c r="P15" s="360"/>
      <c r="Q15" s="172"/>
      <c r="R15" s="173"/>
      <c r="S15" s="174"/>
      <c r="T15" s="337" t="s">
        <v>73</v>
      </c>
      <c r="U15" s="338"/>
      <c r="V15" s="333"/>
      <c r="W15" s="364" t="s">
        <v>338</v>
      </c>
      <c r="X15" s="331"/>
      <c r="Y15" s="331"/>
      <c r="Z15" s="331"/>
      <c r="AA15" s="331"/>
      <c r="AB15" s="331"/>
      <c r="AC15" s="331"/>
      <c r="AD15" s="331"/>
      <c r="AE15" s="331"/>
      <c r="AF15" s="331"/>
      <c r="AG15" s="331"/>
      <c r="AH15" s="331"/>
      <c r="AI15" s="331"/>
      <c r="AJ15" s="175"/>
      <c r="AK15" s="175"/>
      <c r="AL15" s="175"/>
      <c r="AM15" s="175"/>
      <c r="AN15" s="175"/>
      <c r="AO15" s="176"/>
      <c r="AP15" s="177"/>
      <c r="AQ15" s="177"/>
      <c r="AR15" s="178"/>
      <c r="AS15" s="142"/>
      <c r="AT15" s="142"/>
      <c r="AU15" s="142"/>
      <c r="AV15" s="142"/>
      <c r="AW15" s="142"/>
      <c r="AX15" s="142"/>
      <c r="AY15" s="142"/>
      <c r="AZ15" s="142"/>
      <c r="BA15" s="142"/>
      <c r="BB15" s="142"/>
      <c r="BC15" s="142"/>
      <c r="BD15" s="142"/>
      <c r="BE15" s="142"/>
      <c r="BF15" s="142"/>
      <c r="BG15" s="142"/>
      <c r="BH15" s="142"/>
      <c r="BI15" s="154"/>
      <c r="BJ15" s="154"/>
      <c r="BK15" s="154"/>
    </row>
    <row r="16" spans="1:63" ht="26.25" customHeight="1">
      <c r="A16" s="180"/>
      <c r="B16" s="181"/>
      <c r="C16" s="181"/>
      <c r="D16" s="143"/>
      <c r="E16" s="143"/>
      <c r="F16" s="143"/>
      <c r="G16" s="143"/>
      <c r="H16" s="143"/>
      <c r="I16" s="143"/>
      <c r="J16" s="143"/>
      <c r="K16" s="143"/>
      <c r="L16" s="143"/>
      <c r="M16" s="143"/>
      <c r="N16" s="143"/>
      <c r="O16" s="144"/>
      <c r="P16" s="143"/>
      <c r="Q16" s="143"/>
      <c r="R16" s="143"/>
      <c r="S16" s="144"/>
      <c r="T16" s="182"/>
      <c r="U16" s="182"/>
      <c r="V16" s="182"/>
      <c r="W16" s="182"/>
      <c r="X16" s="182"/>
      <c r="Y16" s="142"/>
      <c r="Z16" s="142"/>
      <c r="AA16" s="142"/>
      <c r="AB16" s="142"/>
      <c r="AC16" s="142"/>
      <c r="AD16" s="183"/>
      <c r="AE16" s="142"/>
      <c r="AF16" s="142"/>
      <c r="AG16" s="142"/>
      <c r="AH16" s="142"/>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54"/>
      <c r="BJ16" s="154"/>
      <c r="BK16" s="154"/>
    </row>
    <row r="17" spans="1:63" ht="26.25" customHeight="1">
      <c r="A17" s="180"/>
      <c r="B17" s="181"/>
      <c r="C17" s="181"/>
      <c r="D17" s="143"/>
      <c r="E17" s="143"/>
      <c r="F17" s="143"/>
      <c r="G17" s="143"/>
      <c r="H17" s="143"/>
      <c r="I17" s="143"/>
      <c r="J17" s="143"/>
      <c r="K17" s="143"/>
      <c r="L17" s="143"/>
      <c r="M17" s="143"/>
      <c r="N17" s="143"/>
      <c r="O17" s="144"/>
      <c r="P17" s="143"/>
      <c r="Q17" s="143"/>
      <c r="R17" s="143"/>
      <c r="S17" s="144"/>
      <c r="T17" s="146"/>
      <c r="U17" s="184"/>
      <c r="V17" s="184"/>
      <c r="W17" s="184"/>
      <c r="X17" s="185"/>
      <c r="Y17" s="185"/>
      <c r="Z17" s="185"/>
      <c r="AA17" s="185"/>
      <c r="AB17" s="185"/>
      <c r="AC17" s="185"/>
      <c r="AD17" s="154"/>
      <c r="AE17" s="185"/>
      <c r="AF17" s="185"/>
      <c r="AG17" s="185"/>
      <c r="AH17" s="185"/>
      <c r="AI17" s="185"/>
      <c r="AJ17" s="185"/>
      <c r="AK17" s="185"/>
      <c r="AL17" s="185"/>
      <c r="AM17" s="185"/>
      <c r="AN17" s="185"/>
      <c r="AO17" s="185"/>
      <c r="AP17" s="185"/>
      <c r="AQ17" s="185"/>
      <c r="AR17" s="185"/>
      <c r="AS17" s="185"/>
      <c r="AT17" s="185"/>
      <c r="AU17" s="185"/>
      <c r="AV17" s="185"/>
      <c r="AW17" s="154"/>
      <c r="AX17" s="154"/>
      <c r="AY17" s="154"/>
      <c r="AZ17" s="154"/>
      <c r="BA17" s="154"/>
      <c r="BB17" s="154"/>
      <c r="BC17" s="154"/>
      <c r="BD17" s="154"/>
      <c r="BE17" s="154"/>
      <c r="BF17" s="154"/>
      <c r="BG17" s="154"/>
      <c r="BH17" s="154"/>
      <c r="BI17" s="154"/>
      <c r="BJ17" s="154"/>
      <c r="BK17" s="154"/>
    </row>
    <row r="18" spans="1:63" ht="26.25" customHeight="1">
      <c r="A18" s="367" t="s">
        <v>74</v>
      </c>
      <c r="B18" s="338"/>
      <c r="C18" s="338"/>
      <c r="D18" s="338"/>
      <c r="E18" s="338"/>
      <c r="F18" s="338"/>
      <c r="G18" s="338"/>
      <c r="H18" s="338"/>
      <c r="I18" s="338"/>
      <c r="J18" s="338"/>
      <c r="K18" s="338"/>
      <c r="L18" s="338"/>
      <c r="M18" s="338"/>
      <c r="N18" s="338"/>
      <c r="O18" s="338"/>
      <c r="P18" s="338"/>
      <c r="Q18" s="338"/>
      <c r="R18" s="338"/>
      <c r="S18" s="338"/>
      <c r="T18" s="333"/>
      <c r="U18" s="184"/>
      <c r="V18" s="184"/>
      <c r="W18" s="184"/>
      <c r="X18" s="185"/>
      <c r="Y18" s="185"/>
      <c r="Z18" s="185"/>
      <c r="AA18" s="185"/>
      <c r="AB18" s="185"/>
      <c r="AC18" s="185"/>
      <c r="AD18" s="154"/>
      <c r="AE18" s="185"/>
      <c r="AF18" s="185"/>
      <c r="AG18" s="185"/>
      <c r="AH18" s="185"/>
      <c r="AI18" s="185"/>
      <c r="AJ18" s="185"/>
      <c r="AK18" s="185"/>
      <c r="AL18" s="185"/>
      <c r="AM18" s="185"/>
      <c r="AN18" s="185"/>
      <c r="AO18" s="185"/>
      <c r="AP18" s="185"/>
      <c r="AQ18" s="185"/>
      <c r="AR18" s="185"/>
      <c r="AS18" s="185"/>
      <c r="AT18" s="185"/>
      <c r="AU18" s="185"/>
      <c r="AV18" s="185"/>
      <c r="AW18" s="154"/>
      <c r="AX18" s="154"/>
      <c r="AY18" s="154"/>
      <c r="AZ18" s="154"/>
      <c r="BA18" s="154"/>
      <c r="BB18" s="154"/>
      <c r="BC18" s="154"/>
      <c r="BD18" s="154"/>
      <c r="BE18" s="154"/>
      <c r="BF18" s="154"/>
      <c r="BG18" s="154"/>
      <c r="BH18" s="154"/>
      <c r="BI18" s="154"/>
      <c r="BJ18" s="154"/>
      <c r="BK18" s="154"/>
    </row>
    <row r="19" spans="1:63" ht="26.25" customHeight="1">
      <c r="A19" s="363" t="s">
        <v>75</v>
      </c>
      <c r="B19" s="338"/>
      <c r="C19" s="333"/>
      <c r="D19" s="368" t="s">
        <v>339</v>
      </c>
      <c r="E19" s="369"/>
      <c r="F19" s="369"/>
      <c r="G19" s="369"/>
      <c r="H19" s="369"/>
      <c r="I19" s="369"/>
      <c r="J19" s="369"/>
      <c r="K19" s="369"/>
      <c r="L19" s="369"/>
      <c r="M19" s="369"/>
      <c r="N19" s="369"/>
      <c r="O19" s="369"/>
      <c r="P19" s="369"/>
      <c r="Q19" s="369"/>
      <c r="R19" s="369"/>
      <c r="S19" s="369"/>
      <c r="T19" s="369"/>
      <c r="U19" s="370"/>
      <c r="V19" s="371"/>
      <c r="W19" s="371"/>
      <c r="X19" s="186"/>
      <c r="Y19" s="186"/>
      <c r="Z19" s="186"/>
      <c r="AA19" s="186"/>
      <c r="AB19" s="186"/>
      <c r="AC19" s="186"/>
      <c r="AD19" s="186"/>
      <c r="AE19" s="186"/>
      <c r="AF19" s="186"/>
      <c r="AG19" s="186"/>
      <c r="AH19" s="187"/>
      <c r="AI19" s="186"/>
      <c r="AJ19" s="186"/>
      <c r="AK19" s="186"/>
      <c r="AL19" s="186"/>
      <c r="AM19" s="186"/>
      <c r="AN19" s="186"/>
      <c r="AO19" s="188"/>
      <c r="AP19" s="189"/>
      <c r="AQ19" s="189"/>
      <c r="AR19" s="154"/>
      <c r="AS19" s="154"/>
      <c r="AT19" s="154"/>
      <c r="AU19" s="154"/>
      <c r="AV19" s="154"/>
      <c r="AW19" s="154"/>
      <c r="AX19" s="154"/>
      <c r="AY19" s="154"/>
      <c r="AZ19" s="154"/>
      <c r="BA19" s="154"/>
      <c r="BB19" s="154"/>
      <c r="BC19" s="154"/>
      <c r="BD19" s="154"/>
      <c r="BE19" s="154"/>
      <c r="BF19" s="154"/>
      <c r="BG19" s="154"/>
      <c r="BH19" s="154"/>
      <c r="BI19" s="154"/>
      <c r="BJ19" s="154"/>
      <c r="BK19" s="154"/>
    </row>
    <row r="20" spans="1:63" ht="30" customHeight="1">
      <c r="A20" s="372" t="s">
        <v>76</v>
      </c>
      <c r="B20" s="338"/>
      <c r="C20" s="333"/>
      <c r="D20" s="373" t="s">
        <v>340</v>
      </c>
      <c r="E20" s="331"/>
      <c r="F20" s="331"/>
      <c r="G20" s="331"/>
      <c r="H20" s="331"/>
      <c r="I20" s="331"/>
      <c r="J20" s="331"/>
      <c r="K20" s="331"/>
      <c r="L20" s="331"/>
      <c r="M20" s="331"/>
      <c r="N20" s="331"/>
      <c r="O20" s="331"/>
      <c r="P20" s="331"/>
      <c r="Q20" s="331"/>
      <c r="R20" s="331"/>
      <c r="S20" s="331"/>
      <c r="T20" s="331"/>
      <c r="U20" s="186"/>
      <c r="V20" s="186"/>
      <c r="W20" s="186"/>
      <c r="X20" s="186"/>
      <c r="Y20" s="186"/>
      <c r="Z20" s="186"/>
      <c r="AA20" s="186"/>
      <c r="AB20" s="186"/>
      <c r="AC20" s="186"/>
      <c r="AD20" s="186"/>
      <c r="AE20" s="186"/>
      <c r="AF20" s="186"/>
      <c r="AG20" s="186"/>
      <c r="AH20" s="187"/>
      <c r="AI20" s="186"/>
      <c r="AJ20" s="186"/>
      <c r="AK20" s="186"/>
      <c r="AL20" s="186"/>
      <c r="AM20" s="186"/>
      <c r="AN20" s="186"/>
      <c r="AO20" s="188"/>
      <c r="AP20" s="189"/>
      <c r="AQ20" s="189"/>
      <c r="AR20" s="154"/>
      <c r="AS20" s="154"/>
      <c r="AT20" s="154"/>
      <c r="AU20" s="154"/>
      <c r="AV20" s="154"/>
      <c r="AW20" s="154"/>
      <c r="AX20" s="154"/>
      <c r="AY20" s="154"/>
      <c r="AZ20" s="154"/>
      <c r="BA20" s="154"/>
      <c r="BB20" s="154"/>
      <c r="BC20" s="154"/>
      <c r="BD20" s="154"/>
      <c r="BE20" s="154"/>
      <c r="BF20" s="154"/>
      <c r="BG20" s="154"/>
      <c r="BH20" s="154"/>
      <c r="BI20" s="154"/>
      <c r="BJ20" s="154"/>
      <c r="BK20" s="154"/>
    </row>
    <row r="21" spans="1:63" ht="57" customHeight="1">
      <c r="A21" s="363" t="s">
        <v>77</v>
      </c>
      <c r="B21" s="338"/>
      <c r="C21" s="333"/>
      <c r="D21" s="361" t="s">
        <v>383</v>
      </c>
      <c r="E21" s="331"/>
      <c r="F21" s="331"/>
      <c r="G21" s="331"/>
      <c r="H21" s="331"/>
      <c r="I21" s="331"/>
      <c r="J21" s="331"/>
      <c r="K21" s="331"/>
      <c r="L21" s="331"/>
      <c r="M21" s="331"/>
      <c r="N21" s="331"/>
      <c r="O21" s="331"/>
      <c r="P21" s="331"/>
      <c r="Q21" s="331"/>
      <c r="R21" s="331"/>
      <c r="S21" s="331"/>
      <c r="T21" s="331"/>
      <c r="U21" s="186"/>
      <c r="V21" s="186"/>
      <c r="W21" s="186"/>
      <c r="X21" s="186"/>
      <c r="Y21" s="186"/>
      <c r="Z21" s="186"/>
      <c r="AA21" s="186"/>
      <c r="AB21" s="186"/>
      <c r="AC21" s="186"/>
      <c r="AD21" s="186"/>
      <c r="AE21" s="186"/>
      <c r="AF21" s="186"/>
      <c r="AG21" s="186"/>
      <c r="AH21" s="187"/>
      <c r="AI21" s="186"/>
      <c r="AJ21" s="186"/>
      <c r="AK21" s="186"/>
      <c r="AL21" s="186"/>
      <c r="AM21" s="186"/>
      <c r="AN21" s="186"/>
      <c r="AO21" s="188"/>
      <c r="AP21" s="189"/>
      <c r="AQ21" s="189"/>
      <c r="AR21" s="154"/>
      <c r="AS21" s="154"/>
      <c r="AT21" s="154"/>
      <c r="AU21" s="154"/>
      <c r="AV21" s="154"/>
      <c r="AW21" s="154"/>
      <c r="AX21" s="154"/>
      <c r="AY21" s="154"/>
      <c r="AZ21" s="154"/>
      <c r="BA21" s="154"/>
      <c r="BB21" s="154"/>
      <c r="BC21" s="154"/>
      <c r="BD21" s="154"/>
      <c r="BE21" s="154"/>
      <c r="BF21" s="154"/>
      <c r="BG21" s="154"/>
      <c r="BH21" s="154"/>
      <c r="BI21" s="154"/>
      <c r="BJ21" s="154"/>
      <c r="BK21" s="154"/>
    </row>
    <row r="22" spans="1:63" ht="42.75" customHeight="1">
      <c r="A22" s="363" t="s">
        <v>78</v>
      </c>
      <c r="B22" s="338"/>
      <c r="C22" s="333"/>
      <c r="D22" s="361" t="s">
        <v>341</v>
      </c>
      <c r="E22" s="331"/>
      <c r="F22" s="331"/>
      <c r="G22" s="331"/>
      <c r="H22" s="331"/>
      <c r="I22" s="331"/>
      <c r="J22" s="331"/>
      <c r="K22" s="331"/>
      <c r="L22" s="331"/>
      <c r="M22" s="331"/>
      <c r="N22" s="331"/>
      <c r="O22" s="331"/>
      <c r="P22" s="331"/>
      <c r="Q22" s="331"/>
      <c r="R22" s="331"/>
      <c r="S22" s="331"/>
      <c r="T22" s="331"/>
      <c r="U22" s="186"/>
      <c r="V22" s="186"/>
      <c r="W22" s="186"/>
      <c r="X22" s="186"/>
      <c r="Y22" s="186"/>
      <c r="Z22" s="186"/>
      <c r="AA22" s="186"/>
      <c r="AB22" s="186"/>
      <c r="AC22" s="186"/>
      <c r="AD22" s="186"/>
      <c r="AE22" s="186"/>
      <c r="AF22" s="186"/>
      <c r="AG22" s="186"/>
      <c r="AH22" s="187"/>
      <c r="AI22" s="186"/>
      <c r="AJ22" s="186"/>
      <c r="AK22" s="186"/>
      <c r="AL22" s="186"/>
      <c r="AM22" s="186"/>
      <c r="AN22" s="186"/>
      <c r="AO22" s="188"/>
      <c r="AP22" s="189"/>
      <c r="AQ22" s="189"/>
      <c r="AR22" s="154"/>
      <c r="AS22" s="154"/>
      <c r="AT22" s="154"/>
      <c r="AU22" s="154"/>
      <c r="AV22" s="154"/>
      <c r="AW22" s="154"/>
      <c r="AX22" s="154"/>
      <c r="AY22" s="154"/>
      <c r="AZ22" s="154"/>
      <c r="BA22" s="154"/>
      <c r="BB22" s="154"/>
      <c r="BC22" s="154"/>
      <c r="BD22" s="154"/>
      <c r="BE22" s="154"/>
      <c r="BF22" s="154"/>
      <c r="BG22" s="154"/>
      <c r="BH22" s="154"/>
      <c r="BI22" s="154"/>
      <c r="BJ22" s="154"/>
      <c r="BK22" s="154"/>
    </row>
    <row r="23" spans="1:63" ht="67.5" customHeight="1">
      <c r="A23" s="363" t="s">
        <v>79</v>
      </c>
      <c r="B23" s="338"/>
      <c r="C23" s="333"/>
      <c r="D23" s="361" t="s">
        <v>342</v>
      </c>
      <c r="E23" s="331"/>
      <c r="F23" s="331"/>
      <c r="G23" s="331"/>
      <c r="H23" s="331"/>
      <c r="I23" s="331"/>
      <c r="J23" s="331"/>
      <c r="K23" s="331"/>
      <c r="L23" s="331"/>
      <c r="M23" s="331"/>
      <c r="N23" s="331"/>
      <c r="O23" s="331"/>
      <c r="P23" s="331"/>
      <c r="Q23" s="331"/>
      <c r="R23" s="331"/>
      <c r="S23" s="331"/>
      <c r="T23" s="331"/>
      <c r="U23" s="186"/>
      <c r="V23" s="186"/>
      <c r="W23" s="186"/>
      <c r="X23" s="186"/>
      <c r="Y23" s="186"/>
      <c r="Z23" s="186"/>
      <c r="AA23" s="186"/>
      <c r="AB23" s="186"/>
      <c r="AC23" s="186"/>
      <c r="AD23" s="186"/>
      <c r="AE23" s="186"/>
      <c r="AF23" s="186"/>
      <c r="AG23" s="186"/>
      <c r="AH23" s="187"/>
      <c r="AI23" s="186"/>
      <c r="AJ23" s="186"/>
      <c r="AK23" s="186"/>
      <c r="AL23" s="186"/>
      <c r="AM23" s="186"/>
      <c r="AN23" s="186"/>
      <c r="AO23" s="188"/>
      <c r="AP23" s="189"/>
      <c r="AQ23" s="189"/>
      <c r="AR23" s="154"/>
      <c r="AS23" s="154"/>
      <c r="AT23" s="154"/>
      <c r="AU23" s="154"/>
      <c r="AV23" s="154"/>
      <c r="AW23" s="154"/>
      <c r="AX23" s="154"/>
      <c r="AY23" s="154"/>
      <c r="AZ23" s="154"/>
      <c r="BA23" s="154"/>
      <c r="BB23" s="154"/>
      <c r="BC23" s="154"/>
      <c r="BD23" s="154"/>
      <c r="BE23" s="154"/>
      <c r="BF23" s="154"/>
      <c r="BG23" s="154"/>
      <c r="BH23" s="154"/>
      <c r="BI23" s="154"/>
      <c r="BJ23" s="154"/>
      <c r="BK23" s="154"/>
    </row>
    <row r="24" spans="1:63" ht="26.25" customHeight="1">
      <c r="A24" s="190"/>
      <c r="O24" s="191"/>
      <c r="S24" s="192"/>
      <c r="U24" s="154"/>
      <c r="V24" s="154"/>
      <c r="W24" s="154"/>
      <c r="X24" s="154"/>
      <c r="Y24" s="154"/>
      <c r="Z24" s="154"/>
      <c r="AA24" s="154"/>
      <c r="AB24" s="154"/>
      <c r="AC24" s="154"/>
      <c r="AD24" s="154"/>
      <c r="AE24" s="154"/>
      <c r="AF24" s="154"/>
      <c r="AG24" s="154"/>
      <c r="AH24" s="185"/>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row>
    <row r="25" spans="1:63" ht="33" customHeight="1">
      <c r="A25" s="362" t="s">
        <v>80</v>
      </c>
      <c r="B25" s="338"/>
      <c r="C25" s="338"/>
      <c r="D25" s="338"/>
      <c r="E25" s="338"/>
      <c r="F25" s="338"/>
      <c r="G25" s="338"/>
      <c r="H25" s="338"/>
      <c r="I25" s="338"/>
      <c r="J25" s="338"/>
      <c r="K25" s="338"/>
      <c r="L25" s="338"/>
      <c r="M25" s="333"/>
      <c r="N25" s="362" t="s">
        <v>81</v>
      </c>
      <c r="O25" s="338"/>
      <c r="P25" s="338"/>
      <c r="Q25" s="338"/>
      <c r="R25" s="338"/>
      <c r="S25" s="338"/>
      <c r="T25" s="333"/>
      <c r="U25" s="362" t="s">
        <v>82</v>
      </c>
      <c r="V25" s="338"/>
      <c r="W25" s="338"/>
      <c r="X25" s="338"/>
      <c r="Y25" s="338"/>
      <c r="Z25" s="338"/>
      <c r="AA25" s="338"/>
      <c r="AB25" s="338"/>
      <c r="AC25" s="333"/>
      <c r="AD25" s="375" t="s">
        <v>83</v>
      </c>
      <c r="AE25" s="338"/>
      <c r="AF25" s="338"/>
      <c r="AG25" s="338"/>
      <c r="AH25" s="338"/>
      <c r="AI25" s="338"/>
      <c r="AJ25" s="333"/>
      <c r="AK25" s="193"/>
      <c r="AL25" s="362" t="s">
        <v>84</v>
      </c>
      <c r="AM25" s="338"/>
      <c r="AN25" s="338"/>
      <c r="AO25" s="338"/>
      <c r="AP25" s="338"/>
      <c r="AQ25" s="333"/>
      <c r="AR25" s="194"/>
      <c r="AS25" s="194"/>
      <c r="AT25" s="194"/>
      <c r="AU25" s="194"/>
      <c r="AV25" s="194"/>
      <c r="AW25" s="194"/>
      <c r="AX25" s="194"/>
      <c r="AY25" s="194"/>
      <c r="AZ25" s="194"/>
      <c r="BA25" s="194"/>
      <c r="BB25" s="194"/>
      <c r="BC25" s="194"/>
      <c r="BD25" s="194"/>
      <c r="BE25" s="194"/>
      <c r="BF25" s="194"/>
      <c r="BG25" s="194"/>
      <c r="BH25" s="194"/>
      <c r="BI25" s="194"/>
      <c r="BJ25" s="194"/>
      <c r="BK25" s="194"/>
    </row>
    <row r="26" spans="1:63" ht="16.5" customHeight="1">
      <c r="A26" s="376" t="s">
        <v>85</v>
      </c>
      <c r="B26" s="377" t="s">
        <v>343</v>
      </c>
      <c r="C26" s="378" t="s">
        <v>15</v>
      </c>
      <c r="D26" s="339" t="s">
        <v>17</v>
      </c>
      <c r="E26" s="339" t="s">
        <v>19</v>
      </c>
      <c r="F26" s="378" t="s">
        <v>344</v>
      </c>
      <c r="G26" s="378" t="s">
        <v>21</v>
      </c>
      <c r="H26" s="379" t="s">
        <v>86</v>
      </c>
      <c r="I26" s="338"/>
      <c r="J26" s="338"/>
      <c r="K26" s="333"/>
      <c r="L26" s="339" t="s">
        <v>23</v>
      </c>
      <c r="M26" s="339" t="s">
        <v>87</v>
      </c>
      <c r="N26" s="339" t="s">
        <v>88</v>
      </c>
      <c r="O26" s="380" t="s">
        <v>89</v>
      </c>
      <c r="P26" s="339" t="s">
        <v>90</v>
      </c>
      <c r="Q26" s="339" t="s">
        <v>91</v>
      </c>
      <c r="R26" s="339" t="s">
        <v>92</v>
      </c>
      <c r="S26" s="380" t="s">
        <v>89</v>
      </c>
      <c r="T26" s="339" t="s">
        <v>29</v>
      </c>
      <c r="U26" s="374" t="s">
        <v>93</v>
      </c>
      <c r="V26" s="339" t="s">
        <v>94</v>
      </c>
      <c r="W26" s="339" t="s">
        <v>33</v>
      </c>
      <c r="X26" s="366" t="s">
        <v>95</v>
      </c>
      <c r="Y26" s="338"/>
      <c r="Z26" s="338"/>
      <c r="AA26" s="338"/>
      <c r="AB26" s="338"/>
      <c r="AC26" s="333"/>
      <c r="AD26" s="374" t="s">
        <v>96</v>
      </c>
      <c r="AE26" s="374" t="s">
        <v>97</v>
      </c>
      <c r="AF26" s="374" t="s">
        <v>89</v>
      </c>
      <c r="AG26" s="374" t="s">
        <v>98</v>
      </c>
      <c r="AH26" s="374" t="s">
        <v>89</v>
      </c>
      <c r="AI26" s="374" t="s">
        <v>99</v>
      </c>
      <c r="AJ26" s="374" t="s">
        <v>50</v>
      </c>
      <c r="AK26" s="339" t="s">
        <v>100</v>
      </c>
      <c r="AL26" s="339" t="s">
        <v>84</v>
      </c>
      <c r="AM26" s="339" t="s">
        <v>101</v>
      </c>
      <c r="AN26" s="339" t="s">
        <v>102</v>
      </c>
      <c r="AO26" s="339" t="s">
        <v>103</v>
      </c>
      <c r="AP26" s="339" t="s">
        <v>104</v>
      </c>
      <c r="AQ26" s="339" t="s">
        <v>54</v>
      </c>
      <c r="AR26" s="154"/>
      <c r="AS26" s="154"/>
      <c r="AT26" s="154"/>
      <c r="AU26" s="154"/>
      <c r="AV26" s="154"/>
      <c r="AW26" s="154"/>
      <c r="AX26" s="154"/>
      <c r="AY26" s="154"/>
      <c r="AZ26" s="154"/>
      <c r="BA26" s="154"/>
      <c r="BB26" s="154"/>
      <c r="BC26" s="154"/>
      <c r="BD26" s="154"/>
      <c r="BE26" s="154"/>
      <c r="BF26" s="154"/>
      <c r="BG26" s="154"/>
      <c r="BH26" s="154"/>
      <c r="BI26" s="154"/>
      <c r="BJ26" s="154"/>
      <c r="BK26" s="154"/>
    </row>
    <row r="27" spans="1:63" ht="76.5" customHeight="1" thickBot="1">
      <c r="A27" s="365"/>
      <c r="B27" s="345"/>
      <c r="C27" s="365"/>
      <c r="D27" s="365"/>
      <c r="E27" s="365"/>
      <c r="F27" s="365"/>
      <c r="G27" s="365"/>
      <c r="H27" s="195" t="s">
        <v>105</v>
      </c>
      <c r="I27" s="195" t="s">
        <v>106</v>
      </c>
      <c r="J27" s="195" t="s">
        <v>107</v>
      </c>
      <c r="K27" s="195" t="s">
        <v>108</v>
      </c>
      <c r="L27" s="365"/>
      <c r="M27" s="365"/>
      <c r="N27" s="365"/>
      <c r="O27" s="365"/>
      <c r="P27" s="365"/>
      <c r="Q27" s="365"/>
      <c r="R27" s="365"/>
      <c r="S27" s="365"/>
      <c r="T27" s="365"/>
      <c r="U27" s="365"/>
      <c r="V27" s="365"/>
      <c r="W27" s="365"/>
      <c r="X27" s="196" t="s">
        <v>109</v>
      </c>
      <c r="Y27" s="196" t="s">
        <v>110</v>
      </c>
      <c r="Z27" s="196" t="s">
        <v>111</v>
      </c>
      <c r="AA27" s="196" t="s">
        <v>112</v>
      </c>
      <c r="AB27" s="196" t="s">
        <v>113</v>
      </c>
      <c r="AC27" s="196" t="s">
        <v>114</v>
      </c>
      <c r="AD27" s="365"/>
      <c r="AE27" s="365"/>
      <c r="AF27" s="365"/>
      <c r="AG27" s="365"/>
      <c r="AH27" s="365"/>
      <c r="AI27" s="365"/>
      <c r="AJ27" s="448"/>
      <c r="AK27" s="381"/>
      <c r="AL27" s="381"/>
      <c r="AM27" s="381"/>
      <c r="AN27" s="381"/>
      <c r="AO27" s="340"/>
      <c r="AP27" s="340"/>
      <c r="AQ27" s="340"/>
      <c r="AR27" s="197"/>
      <c r="AS27" s="197"/>
      <c r="AT27" s="197"/>
      <c r="AU27" s="197"/>
      <c r="AV27" s="197"/>
      <c r="AW27" s="197"/>
      <c r="AX27" s="197"/>
      <c r="AY27" s="197"/>
      <c r="AZ27" s="197"/>
      <c r="BA27" s="197"/>
      <c r="BB27" s="197"/>
      <c r="BC27" s="197"/>
      <c r="BD27" s="197"/>
      <c r="BE27" s="197"/>
      <c r="BF27" s="197"/>
      <c r="BG27" s="197"/>
      <c r="BH27" s="197"/>
      <c r="BI27" s="197"/>
      <c r="BJ27" s="197"/>
      <c r="BK27" s="197"/>
    </row>
    <row r="28" spans="1:63" ht="137.25" customHeight="1" thickTop="1">
      <c r="A28" s="382">
        <v>1</v>
      </c>
      <c r="B28" s="384" t="s">
        <v>345</v>
      </c>
      <c r="C28" s="384" t="s">
        <v>115</v>
      </c>
      <c r="D28" s="384" t="s">
        <v>346</v>
      </c>
      <c r="E28" s="386" t="s">
        <v>347</v>
      </c>
      <c r="F28" s="389" t="s">
        <v>348</v>
      </c>
      <c r="G28" s="392" t="s">
        <v>349</v>
      </c>
      <c r="H28" s="394" t="s">
        <v>125</v>
      </c>
      <c r="I28" s="394" t="s">
        <v>125</v>
      </c>
      <c r="J28" s="397"/>
      <c r="K28" s="400" t="s">
        <v>125</v>
      </c>
      <c r="L28" s="403" t="s">
        <v>124</v>
      </c>
      <c r="M28" s="384">
        <v>5000</v>
      </c>
      <c r="N28" s="405" t="str">
        <f>IF(M28&lt;=0,"",IF(M28&lt;=2,"Muy Baja",IF(M28&lt;=24,"Baja",IF(M28&lt;=500,"Media",IF(M28&lt;=5000,"Alta","Muy Alta")))))</f>
        <v>Alta</v>
      </c>
      <c r="O28" s="384">
        <f>IF(N28="","",IF(N28="Muy Baja",0.2,IF(N28="Baja",0.4,IF(N28="Media",0.6,IF(N28="Alta",0.8,IF(N28="Muy Alta",1,))))))</f>
        <v>0.8</v>
      </c>
      <c r="P28" s="384" t="s">
        <v>259</v>
      </c>
      <c r="Q28" s="198" t="str">
        <f ca="1">IF(NOT(ISERROR(MATCH(P28,'Tabla Impacto'!$B$221:$B$223,0))),'Tabla Impacto'!$F$223&amp;"Por favor no seleccionar los criterios de impacto(Afectación Económica o presupuestal y Pérdida Reputacional)",P28)</f>
        <v xml:space="preserve">     El riesgo afecta la imagen de de la entidad con efecto publicitario sostenido a nivel de sector administrativo, nivel departamental o municipal</v>
      </c>
      <c r="R28" s="406" t="str">
        <f ca="1">IF(OR(Q28='Tabla Impacto'!$C$11,Q28='Tabla Impacto'!$D$11),"Leve",IF(OR(Q28='Tabla Impacto'!$C$12,Q28='Tabla Impacto'!$D$12),"Menor",IF(OR(Q28='Tabla Impacto'!$C$13,Q28='Tabla Impacto'!$D$13),"Moderado",IF(OR(Q28='Tabla Impacto'!$C$14,Q28='Tabla Impacto'!$D$14),"Mayor",IF(OR(Q28='Tabla Impacto'!$C$15,Q28='Tabla Impacto'!$D$15),"Catastrófico","")))))</f>
        <v>Mayor</v>
      </c>
      <c r="S28" s="409">
        <v>0.8</v>
      </c>
      <c r="T28" s="411" t="str">
        <f ca="1">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Alto</v>
      </c>
      <c r="U28" s="400">
        <v>1</v>
      </c>
      <c r="V28" s="384" t="s">
        <v>350</v>
      </c>
      <c r="W28" s="400" t="str">
        <f>IF(OR(X28="Preventivo",X28="Detectivo"),"Probabilidad",IF(X28="Correctivo","Impacto",""))</f>
        <v>Probabilidad</v>
      </c>
      <c r="X28" s="415" t="s">
        <v>118</v>
      </c>
      <c r="Y28" s="415" t="s">
        <v>119</v>
      </c>
      <c r="Z28" s="415" t="str">
        <f>IF(AND(X28="Preventivo",Y28="Automático"),"50%",IF(AND(X28="Preventivo",Y28="Manual"),"40%",IF(AND(X28="Detectivo",Y28="Automático"),"40%",IF(AND(X28="Detectivo",Y28="Manual"),"30%",IF(AND(X28="Correctivo",Y28="Automático"),"35%",IF(AND(X28="Correctivo",Y28="Manual"),"25%",""))))))</f>
        <v>40%</v>
      </c>
      <c r="AA28" s="415" t="s">
        <v>120</v>
      </c>
      <c r="AB28" s="415" t="s">
        <v>121</v>
      </c>
      <c r="AC28" s="415" t="s">
        <v>122</v>
      </c>
      <c r="AD28" s="460">
        <f>IFERROR(IF(W28="Probabilidad",(O28-(+O28*Z28)),IF(W28="Impacto",O28,"")),"")</f>
        <v>0.48</v>
      </c>
      <c r="AE28" s="461" t="str">
        <f>IFERROR(IF(AD28="","",IF(AD28&lt;=0.2,"Muy Baja",IF(AD28&lt;=0.4,"Baja",IF(AD28&lt;=0.6,"Media",IF(AD28&lt;=0.8,"Alta","Muy Alta"))))),"")</f>
        <v>Media</v>
      </c>
      <c r="AF28" s="462">
        <f>+AD28</f>
        <v>0.48</v>
      </c>
      <c r="AG28" s="461" t="str">
        <f>IFERROR(IF(AH28="","",IF(AH28&lt;=0.2,"Leve",IF(AH28&lt;=0.4,"Menor",IF(AH28&lt;=0.6,"Moderado",IF(AH28&lt;=0.8,"Mayor","Catastrófico"))))),"")</f>
        <v>Mayor</v>
      </c>
      <c r="AH28" s="463">
        <f>IFERROR(IF(W28="Impacto",(S28-(+S28*Z28)),IF(W28="Probabilidad",S28,"")),"")</f>
        <v>0.8</v>
      </c>
      <c r="AI28" s="464" t="str">
        <f>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Alto</v>
      </c>
      <c r="AJ28" s="415" t="s">
        <v>123</v>
      </c>
      <c r="AK28" s="386" t="s">
        <v>351</v>
      </c>
      <c r="AL28" s="389" t="s">
        <v>352</v>
      </c>
      <c r="AM28" s="389" t="s">
        <v>357</v>
      </c>
      <c r="AN28" s="417">
        <v>45138</v>
      </c>
      <c r="AO28" s="199" t="s">
        <v>353</v>
      </c>
      <c r="AP28" s="200"/>
      <c r="AQ28" s="201"/>
      <c r="AR28" s="202"/>
      <c r="AS28" s="202"/>
      <c r="AT28" s="202"/>
      <c r="AU28" s="202"/>
      <c r="AV28" s="202"/>
      <c r="AW28" s="202"/>
      <c r="AX28" s="202"/>
      <c r="AY28" s="202"/>
      <c r="AZ28" s="202"/>
      <c r="BA28" s="202"/>
      <c r="BB28" s="202"/>
      <c r="BC28" s="202"/>
      <c r="BD28" s="202"/>
      <c r="BE28" s="202"/>
      <c r="BF28" s="202"/>
      <c r="BG28" s="202"/>
      <c r="BH28" s="202"/>
      <c r="BI28" s="202"/>
      <c r="BJ28" s="202"/>
      <c r="BK28" s="202"/>
    </row>
    <row r="29" spans="1:63" ht="180" customHeight="1" thickBot="1">
      <c r="A29" s="383"/>
      <c r="B29" s="340"/>
      <c r="C29" s="353"/>
      <c r="D29" s="353"/>
      <c r="E29" s="387"/>
      <c r="F29" s="390"/>
      <c r="G29" s="393"/>
      <c r="H29" s="395"/>
      <c r="I29" s="395"/>
      <c r="J29" s="398"/>
      <c r="K29" s="401"/>
      <c r="L29" s="404"/>
      <c r="M29" s="353"/>
      <c r="N29" s="355"/>
      <c r="O29" s="353"/>
      <c r="P29" s="353"/>
      <c r="Q29" s="203"/>
      <c r="R29" s="407"/>
      <c r="S29" s="410"/>
      <c r="T29" s="412"/>
      <c r="U29" s="340"/>
      <c r="V29" s="414"/>
      <c r="W29" s="340"/>
      <c r="X29" s="340"/>
      <c r="Y29" s="340"/>
      <c r="Z29" s="340"/>
      <c r="AA29" s="340"/>
      <c r="AB29" s="340"/>
      <c r="AC29" s="340"/>
      <c r="AD29" s="340"/>
      <c r="AE29" s="340"/>
      <c r="AF29" s="340"/>
      <c r="AG29" s="340"/>
      <c r="AH29" s="340"/>
      <c r="AI29" s="340"/>
      <c r="AJ29" s="450"/>
      <c r="AK29" s="449"/>
      <c r="AL29" s="416"/>
      <c r="AM29" s="416"/>
      <c r="AN29" s="418"/>
      <c r="AO29" s="206" t="s">
        <v>354</v>
      </c>
      <c r="AP29" s="200"/>
      <c r="AQ29" s="201"/>
      <c r="AR29" s="202"/>
      <c r="AS29" s="202"/>
      <c r="AT29" s="202"/>
      <c r="AU29" s="202"/>
      <c r="AV29" s="202"/>
      <c r="AW29" s="202"/>
      <c r="AX29" s="202"/>
      <c r="AY29" s="202"/>
      <c r="AZ29" s="202"/>
      <c r="BA29" s="202"/>
      <c r="BB29" s="202"/>
      <c r="BC29" s="202"/>
      <c r="BD29" s="202"/>
      <c r="BE29" s="202"/>
      <c r="BF29" s="202"/>
      <c r="BG29" s="202"/>
      <c r="BH29" s="202"/>
      <c r="BI29" s="202"/>
      <c r="BJ29" s="202"/>
      <c r="BK29" s="202"/>
    </row>
    <row r="30" spans="1:63" ht="228.75" customHeight="1" thickTop="1" thickBot="1">
      <c r="A30" s="207">
        <v>2</v>
      </c>
      <c r="B30" s="208" t="s">
        <v>355</v>
      </c>
      <c r="C30" s="385"/>
      <c r="D30" s="353"/>
      <c r="E30" s="388"/>
      <c r="F30" s="391"/>
      <c r="G30" s="393"/>
      <c r="H30" s="396"/>
      <c r="I30" s="396"/>
      <c r="J30" s="399"/>
      <c r="K30" s="402"/>
      <c r="L30" s="404"/>
      <c r="M30" s="353"/>
      <c r="N30" s="355"/>
      <c r="O30" s="353"/>
      <c r="P30" s="353"/>
      <c r="Q30" s="209">
        <f ca="1">IF(NOT(ISERROR(MATCH(P30,'Tabla Impacto'!$B$221:$B$223,0))),'Tabla Impacto'!$F$223&amp;"Por favor no seleccionar los criterios de impacto(Afectación Económica o presupuestal y Pérdida Reputacional)",P30)</f>
        <v>0</v>
      </c>
      <c r="R30" s="408"/>
      <c r="S30" s="410"/>
      <c r="T30" s="413"/>
      <c r="U30" s="210">
        <v>1</v>
      </c>
      <c r="V30" s="208" t="s">
        <v>356</v>
      </c>
      <c r="W30" s="211" t="str">
        <f t="shared" ref="W30:W33" si="0">IF(OR(X30="Preventivo",X30="Detectivo"),"Probabilidad",IF(X30="Correctivo","Impacto",""))</f>
        <v>Probabilidad</v>
      </c>
      <c r="X30" s="212" t="s">
        <v>118</v>
      </c>
      <c r="Y30" s="213" t="s">
        <v>119</v>
      </c>
      <c r="Z30" s="214" t="str">
        <f t="shared" ref="Z30:Z33" si="1">IF(AND(X30="Preventivo",Y30="Automático"),"50%",IF(AND(X30="Preventivo",Y30="Manual"),"40%",IF(AND(X30="Detectivo",Y30="Automático"),"40%",IF(AND(X30="Detectivo",Y30="Manual"),"30%",IF(AND(X30="Correctivo",Y30="Automático"),"35%",IF(AND(X30="Correctivo",Y30="Manual"),"25%",""))))))</f>
        <v>40%</v>
      </c>
      <c r="AA30" s="212" t="s">
        <v>120</v>
      </c>
      <c r="AB30" s="212" t="s">
        <v>121</v>
      </c>
      <c r="AC30" s="215" t="s">
        <v>122</v>
      </c>
      <c r="AD30" s="216">
        <f t="shared" ref="AD30:AD33" si="2">IFERROR(IF(W30="Probabilidad",(O30-(+O30*Z30)),IF(W30="Impacto",O30,"")),"")</f>
        <v>0</v>
      </c>
      <c r="AE30" s="217" t="str">
        <f t="shared" ref="AE30:AE33" si="3">IFERROR(IF(AD30="","",IF(AD30&lt;=0.2,"Muy Baja",IF(AD30&lt;=0.4,"Baja",IF(AD30&lt;=0.6,"Media",IF(AD30&lt;=0.8,"Alta","Muy Alta"))))),"")</f>
        <v>Muy Baja</v>
      </c>
      <c r="AF30" s="218">
        <f t="shared" ref="AF30:AF33" si="4">+AD30</f>
        <v>0</v>
      </c>
      <c r="AG30" s="219" t="str">
        <f t="shared" ref="AG30:AG33" si="5">IFERROR(IF(AH30="","",IF(AH30&lt;=0.2,"Leve",IF(AH30&lt;=0.4,"Menor",IF(AH30&lt;=0.6,"Moderado",IF(AH30&lt;=0.8,"Mayor","Catastrófico"))))),"")</f>
        <v>Leve</v>
      </c>
      <c r="AH30" s="220">
        <f>IFERROR(IF(W30="Impacto",(S30-(+S30*Z30)),IF(W30="Probabilidad",S30,"")),"")</f>
        <v>0</v>
      </c>
      <c r="AI30" s="221" t="str">
        <f>IFERROR(IF(OR(AND(AE30="Muy Baja",AG30="Leve"),AND(AE30="Muy Baja",AG30="Menor"),AND(AE30="Baja",AG30="Leve")),"Bajo",IF(OR(AND(AE30="Muy baja",AG30="Moderado"),AND(AE30="Baja",AG30="Menor"),AND(AE30="Baja",AG30="Moderado"),AND(AE30="Media",AG30="Leve"),AND(AE30="Media",AG30="Menor"),AND(AE30="Media",AG30="Moderado"),AND(AE30="Alta",AG30="Leve"),AND(AE30="Alta",AG30="Menor")),"Moderado",IF(OR(AND(AE30="Muy Baja",AG30="Mayor"),AND(AE30="Baja",AG30="Mayor"),AND(AE30="Media",AG30="Mayor"),AND(AE30="Alta",AG30="Moderado"),AND(AE30="Alta",AG30="Mayor"),AND(AE30="Muy Alta",AG30="Leve"),AND(AE30="Muy Alta",AG30="Menor"),AND(AE30="Muy Alta",AG30="Moderado"),AND(AE30="Muy Alta",AG30="Mayor")),"Alto",IF(OR(AND(AE30="Muy Baja",AG30="Catastrófico"),AND(AE30="Baja",AG30="Catastrófico"),AND(AE30="Media",AG30="Catastrófico"),AND(AE30="Alta",AG30="Catastrófico"),AND(AE30="Muy Alta",AG30="Catastrófico")),"Extremo","")))),"")</f>
        <v>Bajo</v>
      </c>
      <c r="AJ30" s="215" t="s">
        <v>123</v>
      </c>
      <c r="AK30" s="222" t="s">
        <v>375</v>
      </c>
      <c r="AL30" s="223" t="s">
        <v>357</v>
      </c>
      <c r="AM30" s="223" t="s">
        <v>384</v>
      </c>
      <c r="AN30" s="566" t="s">
        <v>388</v>
      </c>
      <c r="AO30" s="224">
        <v>44864</v>
      </c>
      <c r="AP30" s="200"/>
      <c r="AQ30" s="201"/>
      <c r="AR30" s="154"/>
      <c r="AS30" s="154"/>
      <c r="AT30" s="154"/>
      <c r="AU30" s="154"/>
      <c r="AV30" s="154"/>
      <c r="AW30" s="154"/>
      <c r="AX30" s="154"/>
      <c r="AY30" s="154"/>
      <c r="AZ30" s="154"/>
      <c r="BA30" s="154"/>
      <c r="BB30" s="154"/>
      <c r="BC30" s="154"/>
      <c r="BD30" s="154"/>
      <c r="BE30" s="154"/>
      <c r="BF30" s="154"/>
      <c r="BG30" s="154"/>
      <c r="BH30" s="154"/>
      <c r="BI30" s="154"/>
      <c r="BJ30" s="154"/>
      <c r="BK30" s="154"/>
    </row>
    <row r="31" spans="1:63" ht="193.5" customHeight="1" thickTop="1" thickBot="1">
      <c r="A31" s="419">
        <v>3</v>
      </c>
      <c r="B31" s="420" t="s">
        <v>358</v>
      </c>
      <c r="C31" s="421" t="s">
        <v>115</v>
      </c>
      <c r="D31" s="422" t="s">
        <v>359</v>
      </c>
      <c r="E31" s="424" t="s">
        <v>360</v>
      </c>
      <c r="F31" s="424" t="s">
        <v>361</v>
      </c>
      <c r="G31" s="426" t="s">
        <v>362</v>
      </c>
      <c r="H31" s="428" t="s">
        <v>116</v>
      </c>
      <c r="I31" s="430" t="s">
        <v>116</v>
      </c>
      <c r="J31" s="424"/>
      <c r="K31" s="424"/>
      <c r="L31" s="420" t="s">
        <v>376</v>
      </c>
      <c r="M31" s="421">
        <v>12</v>
      </c>
      <c r="N31" s="354" t="str">
        <f>IF(M31&lt;=0,"",IF(M31&lt;=2,"Muy Baja",IF(M31&lt;=24,"Baja",IF(M31&lt;=500,"Media",IF(M31&lt;=5000,"Alta","Muy Alta")))))</f>
        <v>Baja</v>
      </c>
      <c r="O31" s="433">
        <f>IF(N31="","",IF(N31="Muy Baja",0.2,IF(N31="Baja",0.4,IF(N31="Media",0.6,IF(N31="Alta",0.8,IF(N31="Muy Alta",1,))))))</f>
        <v>0.4</v>
      </c>
      <c r="P31" s="435" t="s">
        <v>257</v>
      </c>
      <c r="Q31" s="228"/>
      <c r="R31" s="355" t="s">
        <v>243</v>
      </c>
      <c r="S31" s="433">
        <f>IF(R31="","",IF(R31="Leve",0.2,IF(R31="Menor",0.4,IF(R31="Moderado",0.6,IF(R31="Mayor",0.8,IF(R31="Catastrófico",1,))))))</f>
        <v>0.8</v>
      </c>
      <c r="T31" s="412" t="str">
        <f>IF(OR(AND(N31="Muy Baja",R31="Leve"),AND(N31="Muy Baja",R31="Menor"),AND(N31="Baja",R31="Leve")),"Bajo",IF(OR(AND(N31="Muy baja",R31="Moderado"),AND(N31="Baja",R31="Menor"),AND(N31="Baja",R31="Moderado"),AND(N31="Media",R31="Leve"),AND(N31="Media",R31="Menor"),AND(N31="Media",R31="Moderado"),AND(N31="Alta",R31="Leve"),AND(N31="Alta",R31="Menor")),"Moderado",IF(OR(AND(N31="Muy Baja",R31="Mayor"),AND(N31="Baja",R31="Mayor"),AND(N31="Media",R31="Mayor"),AND(N31="Alta",R31="Moderado"),AND(N31="Alta",R31="Mayor"),AND(N31="Muy Alta",R31="Leve"),AND(N31="Muy Alta",R31="Menor"),AND(N31="Muy Alta",R31="Moderado"),AND(N31="Muy Alta",R31="Mayor")),"Alto",IF(OR(AND(N31="Muy Baja",R31="Catastrófico"),AND(N31="Baja",R31="Catastrófico"),AND(N31="Media",R31="Catastrófico"),AND(N31="Alta",R31="Catastrófico"),AND(N31="Muy Alta",R31="Catastrófico")),"Extremo",""))))</f>
        <v>Alto</v>
      </c>
      <c r="U31" s="229"/>
      <c r="V31" s="204" t="s">
        <v>363</v>
      </c>
      <c r="W31" s="230" t="str">
        <f t="shared" si="0"/>
        <v>Probabilidad</v>
      </c>
      <c r="X31" s="231" t="s">
        <v>118</v>
      </c>
      <c r="Y31" s="231" t="s">
        <v>119</v>
      </c>
      <c r="Z31" s="232" t="str">
        <f t="shared" si="1"/>
        <v>40%</v>
      </c>
      <c r="AA31" s="231" t="s">
        <v>120</v>
      </c>
      <c r="AB31" s="231" t="s">
        <v>121</v>
      </c>
      <c r="AC31" s="205" t="s">
        <v>122</v>
      </c>
      <c r="AD31" s="233">
        <f t="shared" si="2"/>
        <v>0.24</v>
      </c>
      <c r="AE31" s="234" t="str">
        <f t="shared" si="3"/>
        <v>Baja</v>
      </c>
      <c r="AF31" s="235">
        <f t="shared" si="4"/>
        <v>0.24</v>
      </c>
      <c r="AG31" s="234" t="str">
        <f t="shared" si="5"/>
        <v>Mayor</v>
      </c>
      <c r="AH31" s="236">
        <f>IFERROR(IF(W31="Impacto",(S31-(+S31*Z31)),IF(W31="Probabilidad",S31,"")),"")</f>
        <v>0.8</v>
      </c>
      <c r="AI31" s="237" t="str">
        <f>IFERROR(IF(OR(AND(AE31="Muy Baja",AG31="Leve"),AND(AE31="Muy Baja",AG31="Menor"),AND(AE31="Baja",AG31="Leve")),"Bajo",IF(OR(AND(AE31="Muy baja",AG31="Moderado"),AND(AE31="Baja",AG31="Menor"),AND(AE31="Baja",AG31="Moderado"),AND(AE31="Media",AG31="Leve"),AND(AE31="Media",AG31="Menor"),AND(AE31="Media",AG31="Moderado"),AND(AE31="Alta",AG31="Leve"),AND(AE31="Alta",AG31="Menor")),"Moderado",IF(OR(AND(AE31="Muy Baja",AG31="Mayor"),AND(AE31="Baja",AG31="Mayor"),AND(AE31="Media",AG31="Mayor"),AND(AE31="Alta",AG31="Moderado"),AND(AE31="Alta",AG31="Mayor"),AND(AE31="Muy Alta",AG31="Leve"),AND(AE31="Muy Alta",AG31="Menor"),AND(AE31="Muy Alta",AG31="Moderado"),AND(AE31="Muy Alta",AG31="Mayor")),"Alto",IF(OR(AND(AE31="Muy Baja",AG31="Catastrófico"),AND(AE31="Baja",AG31="Catastrófico"),AND(AE31="Media",AG31="Catastrófico"),AND(AE31="Alta",AG31="Catastrófico"),AND(AE31="Muy Alta",AG31="Catastrófico")),"Extremo","")))),"")</f>
        <v>Alto</v>
      </c>
      <c r="AJ31" s="205" t="s">
        <v>123</v>
      </c>
      <c r="AK31" s="225" t="s">
        <v>377</v>
      </c>
      <c r="AL31" s="226" t="s">
        <v>357</v>
      </c>
      <c r="AM31" s="227" t="s">
        <v>385</v>
      </c>
      <c r="AN31" s="566" t="s">
        <v>387</v>
      </c>
      <c r="AO31" s="238"/>
      <c r="AP31" s="200"/>
      <c r="AQ31" s="201"/>
      <c r="AR31" s="154"/>
      <c r="AS31" s="154"/>
      <c r="AT31" s="154"/>
      <c r="AU31" s="154"/>
      <c r="AV31" s="154"/>
      <c r="AW31" s="154"/>
      <c r="AX31" s="154"/>
      <c r="AY31" s="154"/>
      <c r="AZ31" s="154"/>
      <c r="BA31" s="154"/>
      <c r="BB31" s="154"/>
      <c r="BC31" s="154"/>
      <c r="BD31" s="154"/>
      <c r="BE31" s="154"/>
      <c r="BF31" s="154"/>
      <c r="BG31" s="154"/>
      <c r="BH31" s="154"/>
      <c r="BI31" s="154"/>
      <c r="BJ31" s="154"/>
      <c r="BK31" s="154"/>
    </row>
    <row r="32" spans="1:63" ht="193.5" customHeight="1" thickTop="1" thickBot="1">
      <c r="A32" s="419"/>
      <c r="B32" s="398"/>
      <c r="C32" s="402"/>
      <c r="D32" s="423"/>
      <c r="E32" s="425"/>
      <c r="F32" s="425"/>
      <c r="G32" s="427"/>
      <c r="H32" s="429"/>
      <c r="I32" s="431"/>
      <c r="J32" s="425"/>
      <c r="K32" s="425"/>
      <c r="L32" s="399"/>
      <c r="M32" s="401"/>
      <c r="N32" s="432"/>
      <c r="O32" s="434"/>
      <c r="P32" s="385"/>
      <c r="Q32" s="239"/>
      <c r="R32" s="355"/>
      <c r="S32" s="352"/>
      <c r="T32" s="412"/>
      <c r="U32" s="211"/>
      <c r="V32" s="240" t="s">
        <v>364</v>
      </c>
      <c r="W32" s="241" t="str">
        <f t="shared" si="0"/>
        <v>Impacto</v>
      </c>
      <c r="X32" s="212" t="s">
        <v>276</v>
      </c>
      <c r="Y32" s="212" t="s">
        <v>119</v>
      </c>
      <c r="Z32" s="242" t="str">
        <f t="shared" si="1"/>
        <v>25%</v>
      </c>
      <c r="AA32" s="215" t="s">
        <v>126</v>
      </c>
      <c r="AB32" s="212" t="s">
        <v>121</v>
      </c>
      <c r="AC32" s="212" t="s">
        <v>122</v>
      </c>
      <c r="AD32" s="216">
        <f t="shared" si="2"/>
        <v>0</v>
      </c>
      <c r="AE32" s="217" t="str">
        <f t="shared" si="3"/>
        <v>Muy Baja</v>
      </c>
      <c r="AF32" s="218">
        <f t="shared" si="4"/>
        <v>0</v>
      </c>
      <c r="AG32" s="219" t="str">
        <f t="shared" si="5"/>
        <v>Leve</v>
      </c>
      <c r="AH32" s="220">
        <f>IFERROR(IF(W32="Impacto",(S32-(+S32*Z32)),IF(W32="Probabilidad",S32,"")),"")</f>
        <v>0</v>
      </c>
      <c r="AI32" s="243"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Bajo</v>
      </c>
      <c r="AJ32" s="244" t="s">
        <v>123</v>
      </c>
      <c r="AK32" s="284" t="s">
        <v>370</v>
      </c>
      <c r="AL32" s="225" t="s">
        <v>357</v>
      </c>
      <c r="AM32" s="286" t="s">
        <v>386</v>
      </c>
      <c r="AN32" s="566" t="s">
        <v>387</v>
      </c>
      <c r="AO32" s="245"/>
      <c r="AP32" s="200"/>
      <c r="AQ32" s="201"/>
      <c r="AR32" s="154"/>
      <c r="AS32" s="154"/>
      <c r="AT32" s="154"/>
      <c r="AU32" s="154"/>
      <c r="AV32" s="154"/>
      <c r="AW32" s="154"/>
      <c r="AX32" s="154"/>
      <c r="AY32" s="154"/>
      <c r="AZ32" s="154"/>
      <c r="BA32" s="154"/>
      <c r="BB32" s="154"/>
      <c r="BC32" s="154"/>
      <c r="BD32" s="154"/>
      <c r="BE32" s="154"/>
      <c r="BF32" s="154"/>
      <c r="BG32" s="154"/>
      <c r="BH32" s="154"/>
      <c r="BI32" s="154"/>
      <c r="BJ32" s="154"/>
      <c r="BK32" s="154"/>
    </row>
    <row r="33" spans="1:63" ht="151.5" customHeight="1" thickTop="1" thickBot="1">
      <c r="A33" s="419"/>
      <c r="B33" s="398"/>
      <c r="C33" s="421" t="s">
        <v>305</v>
      </c>
      <c r="D33" s="436" t="s">
        <v>365</v>
      </c>
      <c r="E33" s="436" t="s">
        <v>366</v>
      </c>
      <c r="F33" s="436" t="s">
        <v>361</v>
      </c>
      <c r="G33" s="436" t="s">
        <v>367</v>
      </c>
      <c r="H33" s="439" t="s">
        <v>125</v>
      </c>
      <c r="I33" s="439" t="s">
        <v>125</v>
      </c>
      <c r="J33" s="439"/>
      <c r="K33" s="439"/>
      <c r="L33" s="353" t="s">
        <v>376</v>
      </c>
      <c r="M33" s="421">
        <v>500</v>
      </c>
      <c r="N33" s="440" t="str">
        <f>IF(M33&lt;=0,"",IF(M33&lt;=2,"Muy Baja",IF(M33&lt;=24,"Baja",IF(M33&lt;=500,"Media",IF(M33&lt;=5000,"Alta","Muy Alta")))))</f>
        <v>Media</v>
      </c>
      <c r="O33" s="352">
        <f>IF(N33="","",IF(N33="Muy Baja",0.2,IF(N33="Baja",0.4,IF(N33="Media",0.6,IF(N33="Alta",0.8,IF(N33="Muy Alta",1,))))))</f>
        <v>0.6</v>
      </c>
      <c r="P33" s="353" t="s">
        <v>257</v>
      </c>
      <c r="Q33" s="239" t="str">
        <f ca="1">IF(NOT(ISERROR(MATCH(P33,'Tabla Impacto'!$B$221:$B$223,0))),'Tabla Impacto'!$F$223&amp;"Por favor no seleccionar los criterios de impacto(Afectación Económica o presupuestal y Pérdida Reputacional)",P33)</f>
        <v xml:space="preserve">     El riesgo afecta la imagen de la entidad con algunos usuarios de relevancia frente al logro de los objetivos</v>
      </c>
      <c r="R33" s="354" t="str">
        <f ca="1">IF(OR(Q33='Tabla Impacto'!$C$11,Q33='Tabla Impacto'!$D$11),"Leve",IF(OR(Q33='Tabla Impacto'!$C$12,Q33='Tabla Impacto'!$D$12),"Menor",IF(OR(Q33='Tabla Impacto'!$C$13,Q33='Tabla Impacto'!$D$13),"Moderado",IF(OR(Q33='Tabla Impacto'!$C$14,Q33='Tabla Impacto'!$D$14),"Mayor",IF(OR(Q33='Tabla Impacto'!$C$15,Q33='Tabla Impacto'!$D$15),"Catastrófico","")))))</f>
        <v>Moderado</v>
      </c>
      <c r="S33" s="433">
        <f ca="1">IF(R33="","",IF(R33="Leve",0.2,IF(R33="Menor",0.4,IF(R33="Moderado",0.6,IF(R33="Mayor",0.8,IF(R33="Catastrófico",1,))))))</f>
        <v>0.6</v>
      </c>
      <c r="T33" s="447" t="str">
        <f ca="1">IF(OR(AND(N33="Muy Baja",R33="Leve"),AND(N33="Muy Baja",R33="Menor"),AND(N33="Baja",R33="Leve")),"Bajo",IF(OR(AND(N33="Muy baja",R33="Moderado"),AND(N33="Baja",R33="Menor"),AND(N33="Baja",R33="Moderado"),AND(N33="Media",R33="Leve"),AND(N33="Media",R33="Menor"),AND(N33="Media",R33="Moderado"),AND(N33="Alta",R33="Leve"),AND(N33="Alta",R33="Menor")),"Moderado",IF(OR(AND(N33="Muy Baja",R33="Mayor"),AND(N33="Baja",R33="Mayor"),AND(N33="Media",R33="Mayor"),AND(N33="Alta",R33="Moderado"),AND(N33="Alta",R33="Mayor"),AND(N33="Muy Alta",R33="Leve"),AND(N33="Muy Alta",R33="Menor"),AND(N33="Muy Alta",R33="Moderado"),AND(N33="Muy Alta",R33="Mayor")),"Alto",IF(OR(AND(N33="Muy Baja",R33="Catastrófico"),AND(N33="Baja",R33="Catastrófico"),AND(N33="Media",R33="Catastrófico"),AND(N33="Alta",R33="Catastrófico"),AND(N33="Muy Alta",R33="Catastrófico")),"Extremo",""))))</f>
        <v>Moderado</v>
      </c>
      <c r="U33" s="421">
        <v>1</v>
      </c>
      <c r="V33" s="435" t="s">
        <v>368</v>
      </c>
      <c r="W33" s="421" t="str">
        <f t="shared" si="0"/>
        <v>Probabilidad</v>
      </c>
      <c r="X33" s="437" t="s">
        <v>118</v>
      </c>
      <c r="Y33" s="437" t="s">
        <v>119</v>
      </c>
      <c r="Z33" s="433" t="str">
        <f t="shared" si="1"/>
        <v>40%</v>
      </c>
      <c r="AA33" s="438" t="s">
        <v>126</v>
      </c>
      <c r="AB33" s="437" t="s">
        <v>121</v>
      </c>
      <c r="AC33" s="437" t="s">
        <v>122</v>
      </c>
      <c r="AD33" s="452">
        <f t="shared" si="2"/>
        <v>0.36</v>
      </c>
      <c r="AE33" s="454" t="str">
        <f t="shared" si="3"/>
        <v>Baja</v>
      </c>
      <c r="AF33" s="433">
        <f t="shared" si="4"/>
        <v>0.36</v>
      </c>
      <c r="AG33" s="454" t="str">
        <f t="shared" ca="1" si="5"/>
        <v>Moderado</v>
      </c>
      <c r="AH33" s="457">
        <f ca="1">IFERROR(IF(W33="Impacto",(S33-(+S33*Z33)),IF(W33="Probabilidad",S33,"")),"")</f>
        <v>0.6</v>
      </c>
      <c r="AI33" s="458" t="str">
        <f t="shared" ref="AI33" ca="1" si="6">IFERROR(IF(OR(AND(AE33="Muy Baja",AG33="Leve"),AND(AE33="Muy Baja",AG33="Menor"),AND(AE33="Baja",AG33="Leve")),"Bajo",IF(OR(AND(AE33="Muy baja",AG33="Moderado"),AND(AE33="Baja",AG33="Menor"),AND(AE33="Baja",AG33="Moderado"),AND(AE33="Media",AG33="Leve"),AND(AE33="Media",AG33="Menor"),AND(AE33="Media",AG33="Moderado"),AND(AE33="Alta",AG33="Leve"),AND(AE33="Alta",AG33="Menor")),"Moderado",IF(OR(AND(AE33="Muy Baja",AG33="Mayor"),AND(AE33="Baja",AG33="Mayor"),AND(AE33="Media",AG33="Mayor"),AND(AE33="Alta",AG33="Moderado"),AND(AE33="Alta",AG33="Mayor"),AND(AE33="Muy Alta",AG33="Leve"),AND(AE33="Muy Alta",AG33="Menor"),AND(AE33="Muy Alta",AG33="Moderado"),AND(AE33="Muy Alta",AG33="Mayor")),"Alto",IF(OR(AND(AE33="Muy Baja",AG33="Catastrófico"),AND(AE33="Baja",AG33="Catastrófico"),AND(AE33="Media",AG33="Catastrófico"),AND(AE33="Alta",AG33="Catastrófico"),AND(AE33="Muy Alta",AG33="Catastrófico")),"Extremo","")))),"")</f>
        <v>Moderado</v>
      </c>
      <c r="AJ33" s="246" t="s">
        <v>123</v>
      </c>
      <c r="AK33" s="291" t="s">
        <v>372</v>
      </c>
      <c r="AL33" s="285" t="s">
        <v>371</v>
      </c>
      <c r="AM33" s="278" t="s">
        <v>385</v>
      </c>
      <c r="AN33" s="282">
        <v>45260</v>
      </c>
      <c r="AO33" s="247" t="s">
        <v>378</v>
      </c>
      <c r="AP33" s="248">
        <v>45260</v>
      </c>
      <c r="AQ33" s="249"/>
      <c r="AR33" s="250"/>
      <c r="AS33" s="154"/>
      <c r="AT33" s="154"/>
      <c r="AU33" s="154"/>
      <c r="AV33" s="154"/>
      <c r="AW33" s="154"/>
      <c r="AX33" s="154"/>
      <c r="AY33" s="154"/>
      <c r="AZ33" s="154"/>
      <c r="BA33" s="154"/>
      <c r="BB33" s="154"/>
      <c r="BC33" s="154"/>
      <c r="BD33" s="154"/>
      <c r="BE33" s="154"/>
      <c r="BF33" s="154"/>
      <c r="BG33" s="154"/>
      <c r="BH33" s="154"/>
      <c r="BI33" s="154"/>
      <c r="BJ33" s="154"/>
      <c r="BK33" s="154"/>
    </row>
    <row r="34" spans="1:63" ht="151.5" customHeight="1" thickBot="1">
      <c r="A34" s="419"/>
      <c r="B34" s="398"/>
      <c r="C34" s="401"/>
      <c r="D34" s="353"/>
      <c r="E34" s="353"/>
      <c r="F34" s="353"/>
      <c r="G34" s="353"/>
      <c r="H34" s="401"/>
      <c r="I34" s="401"/>
      <c r="J34" s="401"/>
      <c r="K34" s="401"/>
      <c r="L34" s="353"/>
      <c r="M34" s="401"/>
      <c r="N34" s="441"/>
      <c r="O34" s="352"/>
      <c r="P34" s="353"/>
      <c r="Q34" s="251"/>
      <c r="R34" s="355"/>
      <c r="S34" s="352"/>
      <c r="T34" s="412"/>
      <c r="U34" s="401"/>
      <c r="V34" s="353"/>
      <c r="W34" s="401"/>
      <c r="X34" s="438"/>
      <c r="Y34" s="438"/>
      <c r="Z34" s="352"/>
      <c r="AA34" s="438"/>
      <c r="AB34" s="438"/>
      <c r="AC34" s="438"/>
      <c r="AD34" s="453"/>
      <c r="AE34" s="455"/>
      <c r="AF34" s="352"/>
      <c r="AG34" s="455"/>
      <c r="AH34" s="457"/>
      <c r="AI34" s="459"/>
      <c r="AJ34" s="252" t="s">
        <v>123</v>
      </c>
      <c r="AK34" s="283" t="s">
        <v>373</v>
      </c>
      <c r="AL34" s="278" t="s">
        <v>371</v>
      </c>
      <c r="AM34" s="290" t="s">
        <v>386</v>
      </c>
      <c r="AN34" s="289">
        <v>45260</v>
      </c>
      <c r="AO34" s="564" t="s">
        <v>379</v>
      </c>
      <c r="AP34" s="248">
        <v>45260</v>
      </c>
      <c r="AQ34" s="253"/>
      <c r="AR34" s="154"/>
      <c r="AS34" s="154"/>
      <c r="AT34" s="154"/>
      <c r="AU34" s="154"/>
      <c r="AV34" s="154"/>
      <c r="AW34" s="154"/>
      <c r="AX34" s="154"/>
      <c r="AY34" s="154"/>
      <c r="AZ34" s="154"/>
      <c r="BA34" s="154"/>
      <c r="BB34" s="154"/>
      <c r="BC34" s="154"/>
      <c r="BD34" s="154"/>
      <c r="BE34" s="154"/>
      <c r="BF34" s="154"/>
      <c r="BG34" s="154"/>
      <c r="BH34" s="154"/>
      <c r="BI34" s="154"/>
      <c r="BJ34" s="154"/>
      <c r="BK34" s="154"/>
    </row>
    <row r="35" spans="1:63" ht="151.5" customHeight="1" thickBot="1">
      <c r="A35" s="419"/>
      <c r="B35" s="399"/>
      <c r="C35" s="402"/>
      <c r="D35" s="353"/>
      <c r="E35" s="353"/>
      <c r="F35" s="353"/>
      <c r="G35" s="353"/>
      <c r="H35" s="401"/>
      <c r="I35" s="401"/>
      <c r="J35" s="401"/>
      <c r="K35" s="401"/>
      <c r="L35" s="353"/>
      <c r="M35" s="401"/>
      <c r="N35" s="441"/>
      <c r="O35" s="352"/>
      <c r="P35" s="353"/>
      <c r="Q35" s="251"/>
      <c r="R35" s="356"/>
      <c r="S35" s="352"/>
      <c r="T35" s="413"/>
      <c r="U35" s="401"/>
      <c r="V35" s="353"/>
      <c r="W35" s="402"/>
      <c r="X35" s="438"/>
      <c r="Y35" s="438"/>
      <c r="Z35" s="434"/>
      <c r="AA35" s="438"/>
      <c r="AB35" s="438"/>
      <c r="AC35" s="451"/>
      <c r="AD35" s="453"/>
      <c r="AE35" s="456"/>
      <c r="AF35" s="434"/>
      <c r="AG35" s="456"/>
      <c r="AH35" s="457"/>
      <c r="AI35" s="459"/>
      <c r="AJ35" s="254" t="s">
        <v>123</v>
      </c>
      <c r="AK35" s="223" t="s">
        <v>369</v>
      </c>
      <c r="AL35" s="287" t="s">
        <v>371</v>
      </c>
      <c r="AM35" s="288" t="s">
        <v>386</v>
      </c>
      <c r="AN35" s="292">
        <v>45260</v>
      </c>
      <c r="AO35" s="565" t="s">
        <v>379</v>
      </c>
      <c r="AP35" s="255">
        <v>45260</v>
      </c>
      <c r="AQ35" s="253"/>
      <c r="AR35" s="250"/>
      <c r="AS35" s="154"/>
      <c r="AT35" s="154"/>
      <c r="AU35" s="154"/>
      <c r="AV35" s="154"/>
      <c r="AW35" s="154"/>
      <c r="AX35" s="154"/>
      <c r="AY35" s="154"/>
      <c r="AZ35" s="154"/>
      <c r="BA35" s="154"/>
      <c r="BB35" s="154"/>
      <c r="BC35" s="154"/>
      <c r="BD35" s="154"/>
      <c r="BE35" s="154"/>
      <c r="BF35" s="154"/>
      <c r="BG35" s="154"/>
      <c r="BH35" s="154"/>
      <c r="BI35" s="154"/>
      <c r="BJ35" s="154"/>
      <c r="BK35" s="154"/>
    </row>
    <row r="36" spans="1:63" ht="36.75" customHeight="1" thickTop="1">
      <c r="A36" s="256"/>
      <c r="B36" s="257"/>
      <c r="C36" s="258" t="s">
        <v>319</v>
      </c>
      <c r="D36" s="259"/>
      <c r="E36" s="259"/>
      <c r="F36" s="259"/>
      <c r="G36" s="259"/>
      <c r="H36" s="259"/>
      <c r="I36" s="259"/>
      <c r="J36" s="259"/>
      <c r="K36" s="259"/>
      <c r="L36" s="259"/>
      <c r="M36" s="259"/>
      <c r="N36" s="259"/>
      <c r="O36" s="260"/>
      <c r="P36" s="442"/>
      <c r="Q36" s="18"/>
      <c r="R36" s="261"/>
      <c r="S36" s="444"/>
      <c r="T36" s="445"/>
      <c r="U36" s="262"/>
      <c r="V36" s="259"/>
      <c r="W36" s="263"/>
      <c r="X36" s="259"/>
      <c r="Y36" s="259"/>
      <c r="Z36" s="263"/>
      <c r="AA36" s="259"/>
      <c r="AB36" s="259"/>
      <c r="AC36" s="263"/>
      <c r="AD36" s="264"/>
      <c r="AE36" s="263"/>
      <c r="AF36" s="263"/>
      <c r="AG36" s="263"/>
      <c r="AH36" s="265"/>
      <c r="AI36" s="259"/>
      <c r="AJ36" s="263"/>
      <c r="AK36" s="266"/>
      <c r="AL36" s="263"/>
      <c r="AM36" s="263"/>
      <c r="AN36" s="293"/>
      <c r="AO36" s="267"/>
      <c r="AP36" s="267"/>
      <c r="AQ36" s="268"/>
      <c r="AR36" s="269"/>
      <c r="AS36" s="269"/>
      <c r="AT36" s="269"/>
      <c r="AU36" s="269"/>
      <c r="AV36" s="269"/>
      <c r="AW36" s="269"/>
      <c r="AX36" s="269"/>
      <c r="AY36" s="269"/>
      <c r="AZ36" s="269"/>
      <c r="BA36" s="269"/>
      <c r="BB36" s="269"/>
      <c r="BC36" s="269"/>
      <c r="BD36" s="269"/>
      <c r="BE36" s="269"/>
      <c r="BF36" s="269"/>
      <c r="BG36" s="269"/>
      <c r="BH36" s="269"/>
      <c r="BI36" s="269"/>
      <c r="BJ36" s="269"/>
      <c r="BK36" s="269"/>
    </row>
    <row r="37" spans="1:63" ht="13.5" hidden="1" customHeight="1">
      <c r="A37" s="147"/>
      <c r="B37" s="270"/>
      <c r="C37" s="270"/>
      <c r="D37" s="270"/>
      <c r="E37" s="270"/>
      <c r="F37" s="269"/>
      <c r="G37" s="269"/>
      <c r="H37" s="269"/>
      <c r="I37" s="269"/>
      <c r="J37" s="269"/>
      <c r="K37" s="269"/>
      <c r="L37" s="271"/>
      <c r="M37" s="269"/>
      <c r="N37" s="269"/>
      <c r="O37" s="272"/>
      <c r="P37" s="443"/>
      <c r="Q37" s="446"/>
      <c r="R37" s="269"/>
      <c r="S37" s="443"/>
      <c r="T37" s="298"/>
      <c r="U37" s="269"/>
      <c r="V37" s="269"/>
      <c r="W37" s="269"/>
      <c r="X37" s="269"/>
      <c r="Y37" s="269"/>
      <c r="Z37" s="269"/>
      <c r="AA37" s="269"/>
      <c r="AB37" s="269"/>
      <c r="AC37" s="269"/>
      <c r="AD37" s="149"/>
      <c r="AE37" s="269"/>
      <c r="AF37" s="269"/>
      <c r="AG37" s="269"/>
      <c r="AH37" s="273"/>
      <c r="AI37" s="269"/>
      <c r="AJ37" s="269"/>
      <c r="AK37" s="274"/>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row>
    <row r="38" spans="1:63" ht="13.5" hidden="1" customHeight="1">
      <c r="A38" s="275"/>
      <c r="B38" s="276"/>
      <c r="C38" s="276" t="s">
        <v>320</v>
      </c>
      <c r="D38" s="269"/>
      <c r="E38" s="269"/>
      <c r="F38" s="269"/>
      <c r="G38" s="269"/>
      <c r="H38" s="269"/>
      <c r="I38" s="269"/>
      <c r="J38" s="269"/>
      <c r="K38" s="269"/>
      <c r="L38" s="269"/>
      <c r="M38" s="269"/>
      <c r="N38" s="269"/>
      <c r="O38" s="272"/>
      <c r="P38" s="443"/>
      <c r="Q38" s="298"/>
      <c r="R38" s="269"/>
      <c r="S38" s="443"/>
      <c r="T38" s="298"/>
      <c r="U38" s="269"/>
      <c r="V38" s="269"/>
      <c r="W38" s="269"/>
      <c r="X38" s="269"/>
      <c r="Y38" s="269"/>
      <c r="Z38" s="269"/>
      <c r="AA38" s="269"/>
      <c r="AB38" s="269"/>
      <c r="AC38" s="269"/>
      <c r="AD38" s="149"/>
      <c r="AE38" s="269"/>
      <c r="AF38" s="269"/>
      <c r="AG38" s="269"/>
      <c r="AH38" s="273"/>
      <c r="AI38" s="269"/>
      <c r="AJ38" s="269"/>
      <c r="AK38" s="274"/>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row>
    <row r="39" spans="1:63" ht="13.5" hidden="1" customHeight="1">
      <c r="A39" s="147"/>
      <c r="B39" s="270"/>
      <c r="C39" s="270"/>
      <c r="D39" s="270"/>
      <c r="E39" s="270"/>
      <c r="F39" s="269"/>
      <c r="G39" s="269"/>
      <c r="H39" s="269"/>
      <c r="I39" s="269"/>
      <c r="J39" s="269"/>
      <c r="K39" s="269"/>
      <c r="L39" s="271"/>
      <c r="M39" s="269"/>
      <c r="N39" s="269"/>
      <c r="O39" s="272"/>
      <c r="P39" s="443"/>
      <c r="Q39" s="298"/>
      <c r="R39" s="269"/>
      <c r="S39" s="443"/>
      <c r="T39" s="298"/>
      <c r="U39" s="269"/>
      <c r="V39" s="269"/>
      <c r="W39" s="269"/>
      <c r="X39" s="269"/>
      <c r="Y39" s="269"/>
      <c r="Z39" s="269"/>
      <c r="AA39" s="269"/>
      <c r="AB39" s="269"/>
      <c r="AC39" s="269"/>
      <c r="AD39" s="149"/>
      <c r="AE39" s="269"/>
      <c r="AF39" s="269"/>
      <c r="AG39" s="269"/>
      <c r="AH39" s="273"/>
      <c r="AI39" s="269"/>
      <c r="AJ39" s="269"/>
      <c r="AK39" s="274"/>
      <c r="AL39" s="269"/>
      <c r="AM39" s="269"/>
      <c r="AN39" s="269"/>
      <c r="AO39" s="269"/>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row>
    <row r="40" spans="1:63" ht="13.5" hidden="1" customHeight="1">
      <c r="A40" s="147"/>
      <c r="B40" s="270"/>
      <c r="C40" s="270"/>
      <c r="D40" s="270"/>
      <c r="E40" s="270"/>
      <c r="F40" s="269"/>
      <c r="G40" s="269"/>
      <c r="H40" s="269"/>
      <c r="I40" s="269"/>
      <c r="J40" s="269"/>
      <c r="K40" s="269"/>
      <c r="L40" s="271"/>
      <c r="M40" s="269"/>
      <c r="N40" s="269"/>
      <c r="O40" s="272"/>
      <c r="P40" s="269"/>
      <c r="Q40" s="269"/>
      <c r="R40" s="269"/>
      <c r="S40" s="277"/>
      <c r="T40" s="269"/>
      <c r="U40" s="269"/>
      <c r="V40" s="269"/>
      <c r="W40" s="269"/>
      <c r="X40" s="269"/>
      <c r="Y40" s="269"/>
      <c r="Z40" s="269"/>
      <c r="AA40" s="269"/>
      <c r="AB40" s="269"/>
      <c r="AC40" s="269"/>
      <c r="AD40" s="149"/>
      <c r="AE40" s="269"/>
      <c r="AF40" s="269"/>
      <c r="AG40" s="269"/>
      <c r="AH40" s="273"/>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row>
    <row r="41" spans="1:63" ht="13.5" hidden="1" customHeight="1">
      <c r="A41" s="147"/>
      <c r="B41" s="270"/>
      <c r="C41" s="270"/>
      <c r="D41" s="270"/>
      <c r="E41" s="270"/>
      <c r="F41" s="269"/>
      <c r="G41" s="269"/>
      <c r="H41" s="269"/>
      <c r="I41" s="269"/>
      <c r="J41" s="269"/>
      <c r="K41" s="269"/>
      <c r="L41" s="271"/>
      <c r="M41" s="269"/>
      <c r="N41" s="269"/>
      <c r="O41" s="272"/>
      <c r="P41" s="269"/>
      <c r="Q41" s="269"/>
      <c r="R41" s="269"/>
      <c r="S41" s="277"/>
      <c r="T41" s="269"/>
      <c r="U41" s="269"/>
      <c r="V41" s="269"/>
      <c r="W41" s="269"/>
      <c r="X41" s="269"/>
      <c r="Y41" s="269"/>
      <c r="Z41" s="269"/>
      <c r="AA41" s="269"/>
      <c r="AB41" s="269"/>
      <c r="AC41" s="269"/>
      <c r="AD41" s="149"/>
      <c r="AE41" s="269"/>
      <c r="AF41" s="269"/>
      <c r="AG41" s="269"/>
      <c r="AH41" s="273"/>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row>
    <row r="42" spans="1:63" ht="13.5" hidden="1" customHeight="1">
      <c r="A42" s="147"/>
      <c r="B42" s="270"/>
      <c r="C42" s="270"/>
      <c r="D42" s="270"/>
      <c r="E42" s="270"/>
      <c r="F42" s="269"/>
      <c r="G42" s="269"/>
      <c r="H42" s="269"/>
      <c r="I42" s="269"/>
      <c r="J42" s="269"/>
      <c r="K42" s="269"/>
      <c r="L42" s="271"/>
      <c r="M42" s="269"/>
      <c r="N42" s="269"/>
      <c r="O42" s="272"/>
      <c r="P42" s="269"/>
      <c r="Q42" s="269"/>
      <c r="R42" s="269"/>
      <c r="S42" s="277"/>
      <c r="T42" s="269"/>
      <c r="U42" s="269"/>
      <c r="V42" s="269"/>
      <c r="W42" s="269"/>
      <c r="X42" s="269"/>
      <c r="Y42" s="269"/>
      <c r="Z42" s="269"/>
      <c r="AA42" s="269"/>
      <c r="AB42" s="269"/>
      <c r="AC42" s="269"/>
      <c r="AD42" s="149"/>
      <c r="AE42" s="269"/>
      <c r="AF42" s="269"/>
      <c r="AG42" s="269"/>
      <c r="AH42" s="273"/>
      <c r="AI42" s="269"/>
      <c r="AJ42" s="269"/>
      <c r="AK42" s="269"/>
      <c r="AL42" s="269"/>
      <c r="AM42" s="269"/>
      <c r="AN42" s="269"/>
      <c r="AO42" s="269"/>
      <c r="AP42" s="269"/>
      <c r="AQ42" s="269"/>
      <c r="AR42" s="269"/>
      <c r="AS42" s="269"/>
      <c r="AT42" s="269"/>
      <c r="AU42" s="269"/>
      <c r="AV42" s="269"/>
      <c r="AW42" s="269"/>
      <c r="AX42" s="269"/>
      <c r="AY42" s="269"/>
      <c r="AZ42" s="269"/>
      <c r="BA42" s="269"/>
      <c r="BB42" s="269"/>
      <c r="BC42" s="269"/>
      <c r="BD42" s="269"/>
      <c r="BE42" s="269"/>
      <c r="BF42" s="269"/>
      <c r="BG42" s="269"/>
      <c r="BH42" s="269"/>
      <c r="BI42" s="269"/>
      <c r="BJ42" s="269"/>
      <c r="BK42" s="269"/>
    </row>
    <row r="43" spans="1:63" ht="13.5" hidden="1" customHeight="1">
      <c r="A43" s="147"/>
      <c r="B43" s="270"/>
      <c r="C43" s="270"/>
      <c r="D43" s="270"/>
      <c r="E43" s="270"/>
      <c r="F43" s="269"/>
      <c r="G43" s="269"/>
      <c r="H43" s="269"/>
      <c r="I43" s="269"/>
      <c r="J43" s="269"/>
      <c r="K43" s="269"/>
      <c r="L43" s="271"/>
      <c r="M43" s="269"/>
      <c r="N43" s="269"/>
      <c r="O43" s="272"/>
      <c r="P43" s="269"/>
      <c r="Q43" s="269"/>
      <c r="R43" s="269"/>
      <c r="S43" s="277"/>
      <c r="T43" s="269"/>
      <c r="U43" s="269"/>
      <c r="V43" s="269"/>
      <c r="W43" s="269"/>
      <c r="X43" s="269"/>
      <c r="Y43" s="269"/>
      <c r="Z43" s="269"/>
      <c r="AA43" s="269"/>
      <c r="AB43" s="269"/>
      <c r="AC43" s="269"/>
      <c r="AD43" s="149"/>
      <c r="AE43" s="269"/>
      <c r="AF43" s="269"/>
      <c r="AG43" s="269"/>
      <c r="AH43" s="273"/>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row>
    <row r="44" spans="1:63" ht="13.5" hidden="1" customHeight="1">
      <c r="A44" s="147"/>
      <c r="B44" s="270"/>
      <c r="C44" s="270"/>
      <c r="D44" s="270"/>
      <c r="E44" s="270"/>
      <c r="F44" s="269"/>
      <c r="G44" s="269"/>
      <c r="H44" s="269"/>
      <c r="I44" s="269"/>
      <c r="J44" s="269"/>
      <c r="K44" s="269"/>
      <c r="L44" s="271"/>
      <c r="M44" s="269"/>
      <c r="N44" s="269"/>
      <c r="O44" s="272"/>
      <c r="P44" s="269"/>
      <c r="Q44" s="269"/>
      <c r="R44" s="269"/>
      <c r="S44" s="277"/>
      <c r="T44" s="269"/>
      <c r="U44" s="269"/>
      <c r="V44" s="269"/>
      <c r="W44" s="269"/>
      <c r="X44" s="269"/>
      <c r="Y44" s="269"/>
      <c r="Z44" s="269"/>
      <c r="AA44" s="269"/>
      <c r="AB44" s="269"/>
      <c r="AC44" s="269"/>
      <c r="AD44" s="149"/>
      <c r="AE44" s="269"/>
      <c r="AF44" s="269"/>
      <c r="AG44" s="269"/>
      <c r="AH44" s="273"/>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row>
    <row r="45" spans="1:63" ht="13.5" hidden="1" customHeight="1">
      <c r="A45" s="147"/>
      <c r="B45" s="270"/>
      <c r="C45" s="270"/>
      <c r="D45" s="270"/>
      <c r="E45" s="270"/>
      <c r="F45" s="269"/>
      <c r="G45" s="269"/>
      <c r="H45" s="269"/>
      <c r="I45" s="269"/>
      <c r="J45" s="269"/>
      <c r="K45" s="269"/>
      <c r="L45" s="271"/>
      <c r="M45" s="269"/>
      <c r="N45" s="269"/>
      <c r="O45" s="272"/>
      <c r="P45" s="269"/>
      <c r="Q45" s="269"/>
      <c r="R45" s="269"/>
      <c r="S45" s="277"/>
      <c r="T45" s="269"/>
      <c r="U45" s="269"/>
      <c r="V45" s="269"/>
      <c r="W45" s="269"/>
      <c r="X45" s="269"/>
      <c r="Y45" s="269"/>
      <c r="Z45" s="269"/>
      <c r="AA45" s="269"/>
      <c r="AB45" s="269"/>
      <c r="AC45" s="269"/>
      <c r="AD45" s="149"/>
      <c r="AE45" s="269"/>
      <c r="AF45" s="269"/>
      <c r="AG45" s="269"/>
      <c r="AH45" s="273"/>
      <c r="AI45" s="269"/>
      <c r="AJ45" s="269"/>
      <c r="AK45" s="269"/>
      <c r="AL45" s="269"/>
      <c r="AM45" s="269"/>
      <c r="AN45" s="269"/>
      <c r="AO45" s="269"/>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row>
    <row r="46" spans="1:63" ht="13.5" hidden="1" customHeight="1">
      <c r="A46" s="147"/>
      <c r="B46" s="270"/>
      <c r="C46" s="270"/>
      <c r="D46" s="270"/>
      <c r="E46" s="270"/>
      <c r="F46" s="269"/>
      <c r="G46" s="269"/>
      <c r="H46" s="269"/>
      <c r="I46" s="269"/>
      <c r="J46" s="269"/>
      <c r="K46" s="269"/>
      <c r="L46" s="271"/>
      <c r="M46" s="269"/>
      <c r="N46" s="269"/>
      <c r="O46" s="272"/>
      <c r="P46" s="269"/>
      <c r="Q46" s="269"/>
      <c r="R46" s="269"/>
      <c r="S46" s="277"/>
      <c r="T46" s="269"/>
      <c r="U46" s="269"/>
      <c r="V46" s="269"/>
      <c r="W46" s="269"/>
      <c r="X46" s="269"/>
      <c r="Y46" s="269"/>
      <c r="Z46" s="269"/>
      <c r="AA46" s="269"/>
      <c r="AB46" s="269"/>
      <c r="AC46" s="269"/>
      <c r="AD46" s="149"/>
      <c r="AE46" s="269"/>
      <c r="AF46" s="269"/>
      <c r="AG46" s="269"/>
      <c r="AH46" s="273"/>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row>
    <row r="47" spans="1:63" ht="13.5" hidden="1" customHeight="1">
      <c r="A47" s="147"/>
      <c r="B47" s="270"/>
      <c r="C47" s="270"/>
      <c r="D47" s="270"/>
      <c r="E47" s="270"/>
      <c r="F47" s="269"/>
      <c r="G47" s="269"/>
      <c r="H47" s="269"/>
      <c r="I47" s="269"/>
      <c r="J47" s="269"/>
      <c r="K47" s="269"/>
      <c r="L47" s="271"/>
      <c r="M47" s="269"/>
      <c r="N47" s="269"/>
      <c r="O47" s="272"/>
      <c r="P47" s="269"/>
      <c r="Q47" s="269"/>
      <c r="R47" s="269"/>
      <c r="S47" s="277"/>
      <c r="T47" s="269"/>
      <c r="U47" s="269"/>
      <c r="V47" s="269"/>
      <c r="W47" s="269"/>
      <c r="X47" s="269"/>
      <c r="Y47" s="269"/>
      <c r="Z47" s="269"/>
      <c r="AA47" s="269"/>
      <c r="AB47" s="269"/>
      <c r="AC47" s="269"/>
      <c r="AD47" s="149"/>
      <c r="AE47" s="269"/>
      <c r="AF47" s="269"/>
      <c r="AG47" s="269"/>
      <c r="AH47" s="273"/>
      <c r="AI47" s="269"/>
      <c r="AJ47" s="269"/>
      <c r="AK47" s="269"/>
      <c r="AL47" s="269"/>
      <c r="AM47" s="269"/>
      <c r="AN47" s="269"/>
      <c r="AO47" s="269"/>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row>
    <row r="48" spans="1:63" ht="13.5" hidden="1" customHeight="1">
      <c r="A48" s="147"/>
      <c r="B48" s="270"/>
      <c r="C48" s="270"/>
      <c r="D48" s="270"/>
      <c r="E48" s="270"/>
      <c r="F48" s="269"/>
      <c r="G48" s="269"/>
      <c r="H48" s="269"/>
      <c r="I48" s="269"/>
      <c r="J48" s="269"/>
      <c r="K48" s="269"/>
      <c r="L48" s="271"/>
      <c r="M48" s="269"/>
      <c r="N48" s="269"/>
      <c r="O48" s="272"/>
      <c r="P48" s="269"/>
      <c r="Q48" s="269"/>
      <c r="R48" s="269"/>
      <c r="S48" s="277"/>
      <c r="T48" s="269"/>
      <c r="U48" s="269"/>
      <c r="V48" s="269"/>
      <c r="W48" s="269"/>
      <c r="X48" s="269"/>
      <c r="Y48" s="269"/>
      <c r="Z48" s="269"/>
      <c r="AA48" s="269"/>
      <c r="AB48" s="269"/>
      <c r="AC48" s="269"/>
      <c r="AD48" s="149"/>
      <c r="AE48" s="269"/>
      <c r="AF48" s="269"/>
      <c r="AG48" s="269"/>
      <c r="AH48" s="273"/>
      <c r="AI48" s="269"/>
      <c r="AJ48" s="269"/>
      <c r="AK48" s="269"/>
      <c r="AL48" s="269"/>
      <c r="AM48" s="269"/>
      <c r="AN48" s="269"/>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row>
    <row r="49" spans="1:63" ht="13.5" hidden="1" customHeight="1">
      <c r="A49" s="147"/>
      <c r="B49" s="270"/>
      <c r="C49" s="270"/>
      <c r="D49" s="270"/>
      <c r="E49" s="270"/>
      <c r="F49" s="269"/>
      <c r="G49" s="269"/>
      <c r="H49" s="269"/>
      <c r="I49" s="269"/>
      <c r="J49" s="269"/>
      <c r="K49" s="269"/>
      <c r="L49" s="271"/>
      <c r="M49" s="269"/>
      <c r="N49" s="269"/>
      <c r="O49" s="272"/>
      <c r="P49" s="269"/>
      <c r="Q49" s="269"/>
      <c r="R49" s="269"/>
      <c r="S49" s="277"/>
      <c r="T49" s="269"/>
      <c r="U49" s="269"/>
      <c r="V49" s="269"/>
      <c r="W49" s="269"/>
      <c r="X49" s="269"/>
      <c r="Y49" s="269"/>
      <c r="Z49" s="269"/>
      <c r="AA49" s="269"/>
      <c r="AB49" s="269"/>
      <c r="AC49" s="269"/>
      <c r="AD49" s="149"/>
      <c r="AE49" s="269"/>
      <c r="AF49" s="269"/>
      <c r="AG49" s="269"/>
      <c r="AH49" s="273"/>
      <c r="AI49" s="269"/>
      <c r="AJ49" s="269"/>
      <c r="AK49" s="269"/>
      <c r="AL49" s="269"/>
      <c r="AM49" s="269"/>
      <c r="AN49" s="269"/>
      <c r="AO49" s="269"/>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row>
    <row r="50" spans="1:63" ht="13.5" hidden="1" customHeight="1">
      <c r="A50" s="147"/>
      <c r="B50" s="270"/>
      <c r="C50" s="270"/>
      <c r="D50" s="270"/>
      <c r="E50" s="270"/>
      <c r="F50" s="269"/>
      <c r="G50" s="269"/>
      <c r="H50" s="269"/>
      <c r="I50" s="269"/>
      <c r="J50" s="269"/>
      <c r="K50" s="269"/>
      <c r="L50" s="271"/>
      <c r="M50" s="269"/>
      <c r="N50" s="269"/>
      <c r="O50" s="272"/>
      <c r="P50" s="269"/>
      <c r="Q50" s="269"/>
      <c r="R50" s="269"/>
      <c r="S50" s="277"/>
      <c r="T50" s="269"/>
      <c r="U50" s="269"/>
      <c r="V50" s="269"/>
      <c r="W50" s="269"/>
      <c r="X50" s="269"/>
      <c r="Y50" s="269"/>
      <c r="Z50" s="269"/>
      <c r="AA50" s="269"/>
      <c r="AB50" s="269"/>
      <c r="AC50" s="269"/>
      <c r="AD50" s="149"/>
      <c r="AE50" s="269"/>
      <c r="AF50" s="269"/>
      <c r="AG50" s="269"/>
      <c r="AH50" s="273"/>
      <c r="AI50" s="269"/>
      <c r="AJ50" s="269"/>
      <c r="AK50" s="269"/>
      <c r="AL50" s="269"/>
      <c r="AM50" s="269"/>
      <c r="AN50" s="269"/>
      <c r="AO50" s="269"/>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row>
    <row r="51" spans="1:63" ht="13.5" hidden="1" customHeight="1">
      <c r="A51" s="147"/>
      <c r="B51" s="270"/>
      <c r="C51" s="270"/>
      <c r="D51" s="270"/>
      <c r="E51" s="270"/>
      <c r="F51" s="269"/>
      <c r="G51" s="269"/>
      <c r="H51" s="269"/>
      <c r="I51" s="269"/>
      <c r="J51" s="269"/>
      <c r="K51" s="269"/>
      <c r="L51" s="271"/>
      <c r="M51" s="269"/>
      <c r="N51" s="269"/>
      <c r="O51" s="272"/>
      <c r="P51" s="269"/>
      <c r="Q51" s="269"/>
      <c r="R51" s="269"/>
      <c r="S51" s="277"/>
      <c r="T51" s="269"/>
      <c r="U51" s="269"/>
      <c r="V51" s="269"/>
      <c r="W51" s="269"/>
      <c r="X51" s="269"/>
      <c r="Y51" s="269"/>
      <c r="Z51" s="269"/>
      <c r="AA51" s="269"/>
      <c r="AB51" s="269"/>
      <c r="AC51" s="269"/>
      <c r="AD51" s="149"/>
      <c r="AE51" s="269"/>
      <c r="AF51" s="269"/>
      <c r="AG51" s="269"/>
      <c r="AH51" s="273"/>
      <c r="AI51" s="269"/>
      <c r="AJ51" s="269"/>
      <c r="AK51" s="269"/>
      <c r="AL51" s="269"/>
      <c r="AM51" s="269"/>
      <c r="AN51" s="269"/>
      <c r="AO51" s="269"/>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row>
    <row r="52" spans="1:63" ht="13.5" hidden="1" customHeight="1">
      <c r="A52" s="147"/>
      <c r="B52" s="270"/>
      <c r="C52" s="270"/>
      <c r="D52" s="270"/>
      <c r="E52" s="270"/>
      <c r="F52" s="269"/>
      <c r="G52" s="269"/>
      <c r="H52" s="269"/>
      <c r="I52" s="269"/>
      <c r="J52" s="269"/>
      <c r="K52" s="269"/>
      <c r="L52" s="271"/>
      <c r="M52" s="269"/>
      <c r="N52" s="269"/>
      <c r="O52" s="272"/>
      <c r="P52" s="269"/>
      <c r="Q52" s="269"/>
      <c r="R52" s="269"/>
      <c r="S52" s="277"/>
      <c r="T52" s="269"/>
      <c r="U52" s="269"/>
      <c r="V52" s="269"/>
      <c r="W52" s="269"/>
      <c r="X52" s="269"/>
      <c r="Y52" s="269"/>
      <c r="Z52" s="269"/>
      <c r="AA52" s="269"/>
      <c r="AB52" s="269"/>
      <c r="AC52" s="269"/>
      <c r="AD52" s="149"/>
      <c r="AE52" s="269"/>
      <c r="AF52" s="269"/>
      <c r="AG52" s="269"/>
      <c r="AH52" s="273"/>
      <c r="AI52" s="269"/>
      <c r="AJ52" s="269"/>
      <c r="AK52" s="269"/>
      <c r="AL52" s="269"/>
      <c r="AM52" s="269"/>
      <c r="AN52" s="269"/>
      <c r="AO52" s="269"/>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row>
    <row r="53" spans="1:63" ht="13.5" hidden="1" customHeight="1">
      <c r="A53" s="147"/>
      <c r="B53" s="270"/>
      <c r="C53" s="270"/>
      <c r="D53" s="270"/>
      <c r="E53" s="270"/>
      <c r="F53" s="269"/>
      <c r="G53" s="269"/>
      <c r="H53" s="269"/>
      <c r="I53" s="269"/>
      <c r="J53" s="269"/>
      <c r="K53" s="269"/>
      <c r="L53" s="271"/>
      <c r="M53" s="269"/>
      <c r="N53" s="269"/>
      <c r="O53" s="272"/>
      <c r="P53" s="269"/>
      <c r="Q53" s="269"/>
      <c r="R53" s="269"/>
      <c r="S53" s="277"/>
      <c r="T53" s="269"/>
      <c r="U53" s="269"/>
      <c r="V53" s="269"/>
      <c r="W53" s="269"/>
      <c r="X53" s="269"/>
      <c r="Y53" s="269"/>
      <c r="Z53" s="269"/>
      <c r="AA53" s="269"/>
      <c r="AB53" s="269"/>
      <c r="AC53" s="269"/>
      <c r="AD53" s="149"/>
      <c r="AE53" s="269"/>
      <c r="AF53" s="269"/>
      <c r="AG53" s="269"/>
      <c r="AH53" s="273"/>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row>
    <row r="54" spans="1:63" ht="13.5" hidden="1" customHeight="1">
      <c r="A54" s="147"/>
      <c r="B54" s="270"/>
      <c r="C54" s="270"/>
      <c r="D54" s="270"/>
      <c r="E54" s="270"/>
      <c r="F54" s="269"/>
      <c r="G54" s="269"/>
      <c r="H54" s="269"/>
      <c r="I54" s="269"/>
      <c r="J54" s="269"/>
      <c r="K54" s="269"/>
      <c r="L54" s="271"/>
      <c r="M54" s="269"/>
      <c r="N54" s="269"/>
      <c r="O54" s="272"/>
      <c r="P54" s="269"/>
      <c r="Q54" s="269"/>
      <c r="R54" s="269"/>
      <c r="S54" s="277"/>
      <c r="T54" s="269"/>
      <c r="U54" s="269"/>
      <c r="V54" s="269"/>
      <c r="W54" s="269"/>
      <c r="X54" s="269"/>
      <c r="Y54" s="269"/>
      <c r="Z54" s="269"/>
      <c r="AA54" s="269"/>
      <c r="AB54" s="269"/>
      <c r="AC54" s="269"/>
      <c r="AD54" s="149"/>
      <c r="AE54" s="269"/>
      <c r="AF54" s="269"/>
      <c r="AG54" s="269"/>
      <c r="AH54" s="273"/>
      <c r="AI54" s="269"/>
      <c r="AJ54" s="269"/>
      <c r="AK54" s="269"/>
      <c r="AL54" s="269"/>
      <c r="AM54" s="269"/>
      <c r="AN54" s="269"/>
      <c r="AO54" s="269"/>
      <c r="AP54" s="269"/>
      <c r="AQ54" s="269"/>
      <c r="AR54" s="269"/>
      <c r="AS54" s="269"/>
      <c r="AT54" s="269"/>
      <c r="AU54" s="269"/>
      <c r="AV54" s="269"/>
      <c r="AW54" s="269"/>
      <c r="AX54" s="269"/>
      <c r="AY54" s="269"/>
      <c r="AZ54" s="269"/>
      <c r="BA54" s="269"/>
      <c r="BB54" s="269"/>
      <c r="BC54" s="269"/>
      <c r="BD54" s="269"/>
      <c r="BE54" s="269"/>
      <c r="BF54" s="269"/>
      <c r="BG54" s="269"/>
      <c r="BH54" s="269"/>
      <c r="BI54" s="269"/>
      <c r="BJ54" s="269"/>
      <c r="BK54" s="269"/>
    </row>
    <row r="55" spans="1:63" ht="13.5" hidden="1" customHeight="1">
      <c r="A55" s="147"/>
      <c r="B55" s="270"/>
      <c r="C55" s="270"/>
      <c r="D55" s="270"/>
      <c r="E55" s="270"/>
      <c r="F55" s="269"/>
      <c r="G55" s="269"/>
      <c r="H55" s="269"/>
      <c r="I55" s="269"/>
      <c r="J55" s="269"/>
      <c r="K55" s="269"/>
      <c r="L55" s="271"/>
      <c r="M55" s="269"/>
      <c r="N55" s="269"/>
      <c r="O55" s="272"/>
      <c r="P55" s="269"/>
      <c r="Q55" s="269"/>
      <c r="R55" s="269"/>
      <c r="S55" s="277"/>
      <c r="T55" s="269"/>
      <c r="U55" s="269"/>
      <c r="V55" s="269"/>
      <c r="W55" s="269"/>
      <c r="X55" s="269"/>
      <c r="Y55" s="269"/>
      <c r="Z55" s="269"/>
      <c r="AA55" s="269"/>
      <c r="AB55" s="269"/>
      <c r="AC55" s="269"/>
      <c r="AD55" s="149"/>
      <c r="AE55" s="269"/>
      <c r="AF55" s="269"/>
      <c r="AG55" s="269"/>
      <c r="AH55" s="273"/>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row>
    <row r="56" spans="1:63" ht="13.5" hidden="1" customHeight="1">
      <c r="A56" s="147"/>
      <c r="B56" s="270"/>
      <c r="C56" s="270"/>
      <c r="D56" s="270"/>
      <c r="E56" s="270"/>
      <c r="F56" s="269"/>
      <c r="G56" s="269"/>
      <c r="H56" s="269"/>
      <c r="I56" s="269"/>
      <c r="J56" s="269"/>
      <c r="K56" s="269"/>
      <c r="L56" s="271"/>
      <c r="M56" s="269"/>
      <c r="N56" s="269"/>
      <c r="O56" s="272"/>
      <c r="P56" s="269"/>
      <c r="Q56" s="269"/>
      <c r="R56" s="269"/>
      <c r="S56" s="277"/>
      <c r="T56" s="269"/>
      <c r="U56" s="269"/>
      <c r="V56" s="269"/>
      <c r="W56" s="269"/>
      <c r="X56" s="269"/>
      <c r="Y56" s="269"/>
      <c r="Z56" s="269"/>
      <c r="AA56" s="269"/>
      <c r="AB56" s="269"/>
      <c r="AC56" s="269"/>
      <c r="AD56" s="149"/>
      <c r="AE56" s="269"/>
      <c r="AF56" s="269"/>
      <c r="AG56" s="269"/>
      <c r="AH56" s="273"/>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row>
    <row r="57" spans="1:63" ht="13.5" hidden="1" customHeight="1">
      <c r="A57" s="147"/>
      <c r="B57" s="270"/>
      <c r="C57" s="270"/>
      <c r="D57" s="270"/>
      <c r="E57" s="270"/>
      <c r="F57" s="269"/>
      <c r="G57" s="269"/>
      <c r="H57" s="269"/>
      <c r="I57" s="269"/>
      <c r="J57" s="269"/>
      <c r="K57" s="269"/>
      <c r="L57" s="271"/>
      <c r="M57" s="269"/>
      <c r="N57" s="269"/>
      <c r="O57" s="272"/>
      <c r="P57" s="269"/>
      <c r="Q57" s="269"/>
      <c r="R57" s="269"/>
      <c r="S57" s="277"/>
      <c r="T57" s="269"/>
      <c r="U57" s="269"/>
      <c r="V57" s="269"/>
      <c r="W57" s="269"/>
      <c r="X57" s="269"/>
      <c r="Y57" s="269"/>
      <c r="Z57" s="269"/>
      <c r="AA57" s="269"/>
      <c r="AB57" s="269"/>
      <c r="AC57" s="269"/>
      <c r="AD57" s="149"/>
      <c r="AE57" s="269"/>
      <c r="AF57" s="269"/>
      <c r="AG57" s="269"/>
      <c r="AH57" s="273"/>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row>
    <row r="58" spans="1:63" ht="13.5" hidden="1" customHeight="1">
      <c r="A58" s="147"/>
      <c r="B58" s="270"/>
      <c r="C58" s="270"/>
      <c r="D58" s="270"/>
      <c r="E58" s="270"/>
      <c r="F58" s="269"/>
      <c r="G58" s="269"/>
      <c r="H58" s="269"/>
      <c r="I58" s="269"/>
      <c r="J58" s="269"/>
      <c r="K58" s="269"/>
      <c r="L58" s="271"/>
      <c r="M58" s="269"/>
      <c r="N58" s="269"/>
      <c r="O58" s="272"/>
      <c r="P58" s="269"/>
      <c r="Q58" s="269"/>
      <c r="R58" s="269"/>
      <c r="S58" s="277"/>
      <c r="T58" s="269"/>
      <c r="U58" s="269"/>
      <c r="V58" s="269"/>
      <c r="W58" s="269"/>
      <c r="X58" s="269"/>
      <c r="Y58" s="269"/>
      <c r="Z58" s="269"/>
      <c r="AA58" s="269"/>
      <c r="AB58" s="269"/>
      <c r="AC58" s="269"/>
      <c r="AD58" s="149"/>
      <c r="AE58" s="269"/>
      <c r="AF58" s="269"/>
      <c r="AG58" s="269"/>
      <c r="AH58" s="273"/>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row>
    <row r="59" spans="1:63" ht="13.5" hidden="1" customHeight="1">
      <c r="A59" s="147"/>
      <c r="B59" s="270"/>
      <c r="C59" s="270"/>
      <c r="D59" s="270"/>
      <c r="E59" s="270"/>
      <c r="F59" s="269"/>
      <c r="G59" s="269"/>
      <c r="H59" s="269"/>
      <c r="I59" s="269"/>
      <c r="J59" s="269"/>
      <c r="K59" s="269"/>
      <c r="L59" s="271"/>
      <c r="M59" s="269"/>
      <c r="N59" s="269"/>
      <c r="O59" s="272"/>
      <c r="P59" s="269"/>
      <c r="Q59" s="269"/>
      <c r="R59" s="269"/>
      <c r="S59" s="277"/>
      <c r="T59" s="269"/>
      <c r="U59" s="269"/>
      <c r="V59" s="269"/>
      <c r="W59" s="269"/>
      <c r="X59" s="269"/>
      <c r="Y59" s="269"/>
      <c r="Z59" s="269"/>
      <c r="AA59" s="269"/>
      <c r="AB59" s="269"/>
      <c r="AC59" s="269"/>
      <c r="AD59" s="149"/>
      <c r="AE59" s="269"/>
      <c r="AF59" s="269"/>
      <c r="AG59" s="269"/>
      <c r="AH59" s="273"/>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row>
    <row r="60" spans="1:63" ht="13.5" hidden="1" customHeight="1">
      <c r="A60" s="147"/>
      <c r="B60" s="270"/>
      <c r="C60" s="270"/>
      <c r="D60" s="270"/>
      <c r="E60" s="270"/>
      <c r="F60" s="269"/>
      <c r="G60" s="269"/>
      <c r="H60" s="269"/>
      <c r="I60" s="269"/>
      <c r="J60" s="269"/>
      <c r="K60" s="269"/>
      <c r="L60" s="271"/>
      <c r="M60" s="269"/>
      <c r="N60" s="269"/>
      <c r="O60" s="272"/>
      <c r="P60" s="269"/>
      <c r="Q60" s="269"/>
      <c r="R60" s="269"/>
      <c r="S60" s="277"/>
      <c r="T60" s="269"/>
      <c r="U60" s="269"/>
      <c r="V60" s="269"/>
      <c r="W60" s="269"/>
      <c r="X60" s="269"/>
      <c r="Y60" s="269"/>
      <c r="Z60" s="269"/>
      <c r="AA60" s="269"/>
      <c r="AB60" s="269"/>
      <c r="AC60" s="269"/>
      <c r="AD60" s="149"/>
      <c r="AE60" s="269"/>
      <c r="AF60" s="269"/>
      <c r="AG60" s="269"/>
      <c r="AH60" s="273"/>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row>
    <row r="61" spans="1:63" ht="13.5" hidden="1" customHeight="1">
      <c r="A61" s="147"/>
      <c r="B61" s="270"/>
      <c r="C61" s="270"/>
      <c r="D61" s="270"/>
      <c r="E61" s="270"/>
      <c r="F61" s="269"/>
      <c r="G61" s="269"/>
      <c r="H61" s="269"/>
      <c r="I61" s="269"/>
      <c r="J61" s="269"/>
      <c r="K61" s="269"/>
      <c r="L61" s="271"/>
      <c r="M61" s="269"/>
      <c r="N61" s="269"/>
      <c r="O61" s="272"/>
      <c r="P61" s="269"/>
      <c r="Q61" s="269"/>
      <c r="R61" s="269"/>
      <c r="S61" s="277"/>
      <c r="T61" s="269"/>
      <c r="U61" s="269"/>
      <c r="V61" s="269"/>
      <c r="W61" s="269"/>
      <c r="X61" s="269"/>
      <c r="Y61" s="269"/>
      <c r="Z61" s="269"/>
      <c r="AA61" s="269"/>
      <c r="AB61" s="269"/>
      <c r="AC61" s="269"/>
      <c r="AD61" s="149"/>
      <c r="AE61" s="269"/>
      <c r="AF61" s="269"/>
      <c r="AG61" s="269"/>
      <c r="AH61" s="273"/>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row>
    <row r="62" spans="1:63" ht="13.5" hidden="1" customHeight="1">
      <c r="A62" s="147"/>
      <c r="B62" s="270"/>
      <c r="C62" s="270"/>
      <c r="D62" s="270"/>
      <c r="E62" s="270"/>
      <c r="F62" s="269"/>
      <c r="G62" s="269"/>
      <c r="H62" s="269"/>
      <c r="I62" s="269"/>
      <c r="J62" s="269"/>
      <c r="K62" s="269"/>
      <c r="L62" s="271"/>
      <c r="M62" s="269"/>
      <c r="N62" s="269"/>
      <c r="O62" s="272"/>
      <c r="P62" s="269"/>
      <c r="Q62" s="269"/>
      <c r="R62" s="269"/>
      <c r="S62" s="277"/>
      <c r="T62" s="269"/>
      <c r="U62" s="269"/>
      <c r="V62" s="269"/>
      <c r="W62" s="269"/>
      <c r="X62" s="269"/>
      <c r="Y62" s="269"/>
      <c r="Z62" s="269"/>
      <c r="AA62" s="269"/>
      <c r="AB62" s="269"/>
      <c r="AC62" s="269"/>
      <c r="AD62" s="149"/>
      <c r="AE62" s="269"/>
      <c r="AF62" s="269"/>
      <c r="AG62" s="269"/>
      <c r="AH62" s="273"/>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row>
    <row r="63" spans="1:63" ht="13.5" hidden="1" customHeight="1">
      <c r="A63" s="147"/>
      <c r="B63" s="270"/>
      <c r="C63" s="270"/>
      <c r="D63" s="270"/>
      <c r="E63" s="270"/>
      <c r="F63" s="269"/>
      <c r="G63" s="269"/>
      <c r="H63" s="269"/>
      <c r="I63" s="269"/>
      <c r="J63" s="269"/>
      <c r="K63" s="269"/>
      <c r="L63" s="271"/>
      <c r="M63" s="269"/>
      <c r="N63" s="269"/>
      <c r="O63" s="272"/>
      <c r="P63" s="269"/>
      <c r="Q63" s="269"/>
      <c r="R63" s="269"/>
      <c r="S63" s="277"/>
      <c r="T63" s="269"/>
      <c r="U63" s="269"/>
      <c r="V63" s="269"/>
      <c r="W63" s="269"/>
      <c r="X63" s="269"/>
      <c r="Y63" s="269"/>
      <c r="Z63" s="269"/>
      <c r="AA63" s="269"/>
      <c r="AB63" s="269"/>
      <c r="AC63" s="269"/>
      <c r="AD63" s="149"/>
      <c r="AE63" s="269"/>
      <c r="AF63" s="269"/>
      <c r="AG63" s="269"/>
      <c r="AH63" s="273"/>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row>
    <row r="64" spans="1:63" ht="13.5" hidden="1" customHeight="1">
      <c r="A64" s="147"/>
      <c r="B64" s="270"/>
      <c r="C64" s="270"/>
      <c r="D64" s="270"/>
      <c r="E64" s="270"/>
      <c r="F64" s="269"/>
      <c r="G64" s="269"/>
      <c r="H64" s="269"/>
      <c r="I64" s="269"/>
      <c r="J64" s="269"/>
      <c r="K64" s="269"/>
      <c r="L64" s="271"/>
      <c r="M64" s="269"/>
      <c r="N64" s="269"/>
      <c r="O64" s="272"/>
      <c r="P64" s="269"/>
      <c r="Q64" s="269"/>
      <c r="R64" s="269"/>
      <c r="S64" s="277"/>
      <c r="T64" s="269"/>
      <c r="U64" s="269"/>
      <c r="V64" s="269"/>
      <c r="W64" s="269"/>
      <c r="X64" s="269"/>
      <c r="Y64" s="269"/>
      <c r="Z64" s="269"/>
      <c r="AA64" s="269"/>
      <c r="AB64" s="269"/>
      <c r="AC64" s="269"/>
      <c r="AD64" s="149"/>
      <c r="AE64" s="269"/>
      <c r="AF64" s="269"/>
      <c r="AG64" s="269"/>
      <c r="AH64" s="273"/>
      <c r="AI64" s="269"/>
      <c r="AJ64" s="269"/>
      <c r="AK64" s="269"/>
      <c r="AL64" s="269"/>
      <c r="AM64" s="269"/>
      <c r="AN64" s="269"/>
      <c r="AO64" s="269"/>
      <c r="AP64" s="269"/>
      <c r="AQ64" s="269"/>
      <c r="AR64" s="269"/>
      <c r="AS64" s="269"/>
      <c r="AT64" s="269"/>
      <c r="AU64" s="269"/>
      <c r="AV64" s="269"/>
      <c r="AW64" s="269"/>
      <c r="AX64" s="269"/>
      <c r="AY64" s="269"/>
      <c r="AZ64" s="269"/>
      <c r="BA64" s="269"/>
      <c r="BB64" s="269"/>
      <c r="BC64" s="269"/>
      <c r="BD64" s="269"/>
      <c r="BE64" s="269"/>
      <c r="BF64" s="269"/>
      <c r="BG64" s="269"/>
      <c r="BH64" s="269"/>
      <c r="BI64" s="269"/>
      <c r="BJ64" s="269"/>
      <c r="BK64" s="269"/>
    </row>
    <row r="65" spans="1:63" ht="13.5" hidden="1" customHeight="1">
      <c r="A65" s="147"/>
      <c r="B65" s="270"/>
      <c r="C65" s="270"/>
      <c r="D65" s="270"/>
      <c r="E65" s="270"/>
      <c r="F65" s="269"/>
      <c r="G65" s="269"/>
      <c r="H65" s="269"/>
      <c r="I65" s="269"/>
      <c r="J65" s="269"/>
      <c r="K65" s="269"/>
      <c r="L65" s="271"/>
      <c r="M65" s="269"/>
      <c r="N65" s="269"/>
      <c r="O65" s="272"/>
      <c r="P65" s="269"/>
      <c r="Q65" s="269"/>
      <c r="R65" s="269"/>
      <c r="S65" s="277"/>
      <c r="T65" s="269"/>
      <c r="U65" s="269"/>
      <c r="V65" s="269"/>
      <c r="W65" s="269"/>
      <c r="X65" s="269"/>
      <c r="Y65" s="269"/>
      <c r="Z65" s="269"/>
      <c r="AA65" s="269"/>
      <c r="AB65" s="269"/>
      <c r="AC65" s="269"/>
      <c r="AD65" s="149"/>
      <c r="AE65" s="269"/>
      <c r="AF65" s="269"/>
      <c r="AG65" s="269"/>
      <c r="AH65" s="273"/>
      <c r="AI65" s="269"/>
      <c r="AJ65" s="269"/>
      <c r="AK65" s="269"/>
      <c r="AL65" s="269"/>
      <c r="AM65" s="269"/>
      <c r="AN65" s="269"/>
      <c r="AO65" s="269"/>
      <c r="AP65" s="269"/>
      <c r="AQ65" s="269"/>
      <c r="AR65" s="269"/>
      <c r="AS65" s="269"/>
      <c r="AT65" s="269"/>
      <c r="AU65" s="269"/>
      <c r="AV65" s="269"/>
      <c r="AW65" s="269"/>
      <c r="AX65" s="269"/>
      <c r="AY65" s="269"/>
      <c r="AZ65" s="269"/>
      <c r="BA65" s="269"/>
      <c r="BB65" s="269"/>
      <c r="BC65" s="269"/>
      <c r="BD65" s="269"/>
      <c r="BE65" s="269"/>
      <c r="BF65" s="269"/>
      <c r="BG65" s="269"/>
      <c r="BH65" s="269"/>
      <c r="BI65" s="269"/>
      <c r="BJ65" s="269"/>
      <c r="BK65" s="269"/>
    </row>
    <row r="66" spans="1:63" ht="13.5" hidden="1" customHeight="1">
      <c r="A66" s="147"/>
      <c r="B66" s="270"/>
      <c r="C66" s="270"/>
      <c r="D66" s="270"/>
      <c r="E66" s="270"/>
      <c r="F66" s="269"/>
      <c r="G66" s="269"/>
      <c r="H66" s="269"/>
      <c r="I66" s="269"/>
      <c r="J66" s="269"/>
      <c r="K66" s="269"/>
      <c r="L66" s="271"/>
      <c r="M66" s="269"/>
      <c r="N66" s="269"/>
      <c r="O66" s="272"/>
      <c r="P66" s="269"/>
      <c r="Q66" s="269"/>
      <c r="R66" s="269"/>
      <c r="S66" s="277"/>
      <c r="T66" s="269"/>
      <c r="U66" s="269"/>
      <c r="V66" s="269"/>
      <c r="W66" s="269"/>
      <c r="X66" s="269"/>
      <c r="Y66" s="269"/>
      <c r="Z66" s="269"/>
      <c r="AA66" s="269"/>
      <c r="AB66" s="269"/>
      <c r="AC66" s="269"/>
      <c r="AD66" s="149"/>
      <c r="AE66" s="269"/>
      <c r="AF66" s="269"/>
      <c r="AG66" s="269"/>
      <c r="AH66" s="273"/>
      <c r="AI66" s="269"/>
      <c r="AJ66" s="269"/>
      <c r="AK66" s="269"/>
      <c r="AL66" s="269"/>
      <c r="AM66" s="269"/>
      <c r="AN66" s="269"/>
      <c r="AO66" s="269"/>
      <c r="AP66" s="269"/>
      <c r="AQ66" s="269"/>
      <c r="AR66" s="269"/>
      <c r="AS66" s="269"/>
      <c r="AT66" s="269"/>
      <c r="AU66" s="269"/>
      <c r="AV66" s="269"/>
      <c r="AW66" s="269"/>
      <c r="AX66" s="269"/>
      <c r="AY66" s="269"/>
      <c r="AZ66" s="269"/>
      <c r="BA66" s="269"/>
      <c r="BB66" s="269"/>
      <c r="BC66" s="269"/>
      <c r="BD66" s="269"/>
      <c r="BE66" s="269"/>
      <c r="BF66" s="269"/>
      <c r="BG66" s="269"/>
      <c r="BH66" s="269"/>
      <c r="BI66" s="269"/>
      <c r="BJ66" s="269"/>
      <c r="BK66" s="269"/>
    </row>
    <row r="67" spans="1:63" ht="13.5" hidden="1" customHeight="1">
      <c r="A67" s="147"/>
      <c r="B67" s="270"/>
      <c r="C67" s="270"/>
      <c r="D67" s="270"/>
      <c r="E67" s="270"/>
      <c r="F67" s="269"/>
      <c r="G67" s="269"/>
      <c r="H67" s="269"/>
      <c r="I67" s="269"/>
      <c r="J67" s="269"/>
      <c r="K67" s="269"/>
      <c r="L67" s="271"/>
      <c r="M67" s="269"/>
      <c r="N67" s="269"/>
      <c r="O67" s="272"/>
      <c r="P67" s="269"/>
      <c r="Q67" s="269"/>
      <c r="R67" s="269"/>
      <c r="S67" s="277"/>
      <c r="T67" s="269"/>
      <c r="U67" s="269"/>
      <c r="V67" s="269"/>
      <c r="W67" s="269"/>
      <c r="X67" s="269"/>
      <c r="Y67" s="269"/>
      <c r="Z67" s="269"/>
      <c r="AA67" s="269"/>
      <c r="AB67" s="269"/>
      <c r="AC67" s="269"/>
      <c r="AD67" s="149"/>
      <c r="AE67" s="269"/>
      <c r="AF67" s="269"/>
      <c r="AG67" s="269"/>
      <c r="AH67" s="273"/>
      <c r="AI67" s="269"/>
      <c r="AJ67" s="269"/>
      <c r="AK67" s="269"/>
      <c r="AL67" s="269"/>
      <c r="AM67" s="269"/>
      <c r="AN67" s="269"/>
      <c r="AO67" s="269"/>
      <c r="AP67" s="269"/>
      <c r="AQ67" s="269"/>
      <c r="AR67" s="269"/>
      <c r="AS67" s="269"/>
      <c r="AT67" s="269"/>
      <c r="AU67" s="269"/>
      <c r="AV67" s="269"/>
      <c r="AW67" s="269"/>
      <c r="AX67" s="269"/>
      <c r="AY67" s="269"/>
      <c r="AZ67" s="269"/>
      <c r="BA67" s="269"/>
      <c r="BB67" s="269"/>
      <c r="BC67" s="269"/>
      <c r="BD67" s="269"/>
      <c r="BE67" s="269"/>
      <c r="BF67" s="269"/>
      <c r="BG67" s="269"/>
      <c r="BH67" s="269"/>
      <c r="BI67" s="269"/>
      <c r="BJ67" s="269"/>
      <c r="BK67" s="269"/>
    </row>
    <row r="68" spans="1:63" ht="13.5" hidden="1" customHeight="1">
      <c r="A68" s="147"/>
      <c r="B68" s="270"/>
      <c r="C68" s="270"/>
      <c r="D68" s="270"/>
      <c r="E68" s="270"/>
      <c r="F68" s="269"/>
      <c r="G68" s="269"/>
      <c r="H68" s="269"/>
      <c r="I68" s="269"/>
      <c r="J68" s="269"/>
      <c r="K68" s="269"/>
      <c r="L68" s="271"/>
      <c r="M68" s="269"/>
      <c r="N68" s="269"/>
      <c r="O68" s="272"/>
      <c r="P68" s="269"/>
      <c r="Q68" s="269"/>
      <c r="R68" s="269"/>
      <c r="S68" s="277"/>
      <c r="T68" s="269"/>
      <c r="U68" s="269"/>
      <c r="V68" s="269"/>
      <c r="W68" s="269"/>
      <c r="X68" s="269"/>
      <c r="Y68" s="269"/>
      <c r="Z68" s="269"/>
      <c r="AA68" s="269"/>
      <c r="AB68" s="269"/>
      <c r="AC68" s="269"/>
      <c r="AD68" s="149"/>
      <c r="AE68" s="269"/>
      <c r="AF68" s="269"/>
      <c r="AG68" s="269"/>
      <c r="AH68" s="273"/>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269"/>
      <c r="BH68" s="269"/>
      <c r="BI68" s="269"/>
      <c r="BJ68" s="269"/>
      <c r="BK68" s="269"/>
    </row>
    <row r="69" spans="1:63" ht="13.5" hidden="1" customHeight="1">
      <c r="A69" s="147"/>
      <c r="B69" s="270"/>
      <c r="C69" s="270"/>
      <c r="D69" s="270"/>
      <c r="E69" s="270"/>
      <c r="F69" s="269"/>
      <c r="G69" s="269"/>
      <c r="H69" s="269"/>
      <c r="I69" s="269"/>
      <c r="J69" s="269"/>
      <c r="K69" s="269"/>
      <c r="L69" s="271"/>
      <c r="M69" s="269"/>
      <c r="N69" s="269"/>
      <c r="O69" s="272"/>
      <c r="P69" s="269"/>
      <c r="Q69" s="269"/>
      <c r="R69" s="269"/>
      <c r="S69" s="277"/>
      <c r="T69" s="269"/>
      <c r="U69" s="269"/>
      <c r="V69" s="269"/>
      <c r="W69" s="269"/>
      <c r="X69" s="269"/>
      <c r="Y69" s="269"/>
      <c r="Z69" s="269"/>
      <c r="AA69" s="269"/>
      <c r="AB69" s="269"/>
      <c r="AC69" s="269"/>
      <c r="AD69" s="149"/>
      <c r="AE69" s="269"/>
      <c r="AF69" s="269"/>
      <c r="AG69" s="269"/>
      <c r="AH69" s="273"/>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269"/>
      <c r="BH69" s="269"/>
      <c r="BI69" s="269"/>
      <c r="BJ69" s="269"/>
      <c r="BK69" s="269"/>
    </row>
    <row r="70" spans="1:63" ht="13.5" hidden="1" customHeight="1">
      <c r="A70" s="147"/>
      <c r="B70" s="270"/>
      <c r="C70" s="270"/>
      <c r="D70" s="270"/>
      <c r="E70" s="270"/>
      <c r="F70" s="269"/>
      <c r="G70" s="269"/>
      <c r="H70" s="269"/>
      <c r="I70" s="269"/>
      <c r="J70" s="269"/>
      <c r="K70" s="269"/>
      <c r="L70" s="271"/>
      <c r="M70" s="269"/>
      <c r="N70" s="269"/>
      <c r="O70" s="272"/>
      <c r="P70" s="269"/>
      <c r="Q70" s="269"/>
      <c r="R70" s="269"/>
      <c r="S70" s="277"/>
      <c r="T70" s="269"/>
      <c r="U70" s="269"/>
      <c r="V70" s="269"/>
      <c r="W70" s="269"/>
      <c r="X70" s="269"/>
      <c r="Y70" s="269"/>
      <c r="Z70" s="269"/>
      <c r="AA70" s="269"/>
      <c r="AB70" s="269"/>
      <c r="AC70" s="269"/>
      <c r="AD70" s="149"/>
      <c r="AE70" s="269"/>
      <c r="AF70" s="269"/>
      <c r="AG70" s="269"/>
      <c r="AH70" s="273"/>
      <c r="AI70" s="269"/>
      <c r="AJ70" s="269"/>
      <c r="AK70" s="269"/>
      <c r="AL70" s="269"/>
      <c r="AM70" s="269"/>
      <c r="AN70" s="269"/>
      <c r="AO70" s="269"/>
      <c r="AP70" s="269"/>
      <c r="AQ70" s="269"/>
      <c r="AR70" s="269"/>
      <c r="AS70" s="269"/>
      <c r="AT70" s="269"/>
      <c r="AU70" s="269"/>
      <c r="AV70" s="269"/>
      <c r="AW70" s="269"/>
      <c r="AX70" s="269"/>
      <c r="AY70" s="269"/>
      <c r="AZ70" s="269"/>
      <c r="BA70" s="269"/>
      <c r="BB70" s="269"/>
      <c r="BC70" s="269"/>
      <c r="BD70" s="269"/>
      <c r="BE70" s="269"/>
      <c r="BF70" s="269"/>
      <c r="BG70" s="269"/>
      <c r="BH70" s="269"/>
      <c r="BI70" s="269"/>
      <c r="BJ70" s="269"/>
      <c r="BK70" s="269"/>
    </row>
    <row r="71" spans="1:63" ht="13.5" hidden="1" customHeight="1">
      <c r="A71" s="147"/>
      <c r="B71" s="270"/>
      <c r="C71" s="270"/>
      <c r="D71" s="270"/>
      <c r="E71" s="270"/>
      <c r="F71" s="269"/>
      <c r="G71" s="269"/>
      <c r="H71" s="269"/>
      <c r="I71" s="269"/>
      <c r="J71" s="269"/>
      <c r="K71" s="269"/>
      <c r="L71" s="271"/>
      <c r="M71" s="269"/>
      <c r="N71" s="269"/>
      <c r="O71" s="272"/>
      <c r="P71" s="269"/>
      <c r="Q71" s="269"/>
      <c r="R71" s="269"/>
      <c r="S71" s="277"/>
      <c r="T71" s="269"/>
      <c r="U71" s="269"/>
      <c r="V71" s="269"/>
      <c r="W71" s="269"/>
      <c r="X71" s="269"/>
      <c r="Y71" s="269"/>
      <c r="Z71" s="269"/>
      <c r="AA71" s="269"/>
      <c r="AB71" s="269"/>
      <c r="AC71" s="269"/>
      <c r="AD71" s="149"/>
      <c r="AE71" s="269"/>
      <c r="AF71" s="269"/>
      <c r="AG71" s="269"/>
      <c r="AH71" s="273"/>
      <c r="AI71" s="269"/>
      <c r="AJ71" s="269"/>
      <c r="AK71" s="269"/>
      <c r="AL71" s="269"/>
      <c r="AM71" s="269"/>
      <c r="AN71" s="269"/>
      <c r="AO71" s="269"/>
      <c r="AP71" s="269"/>
      <c r="AQ71" s="269"/>
      <c r="AR71" s="269"/>
      <c r="AS71" s="269"/>
      <c r="AT71" s="269"/>
      <c r="AU71" s="269"/>
      <c r="AV71" s="269"/>
      <c r="AW71" s="269"/>
      <c r="AX71" s="269"/>
      <c r="AY71" s="269"/>
      <c r="AZ71" s="269"/>
      <c r="BA71" s="269"/>
      <c r="BB71" s="269"/>
      <c r="BC71" s="269"/>
      <c r="BD71" s="269"/>
      <c r="BE71" s="269"/>
      <c r="BF71" s="269"/>
      <c r="BG71" s="269"/>
      <c r="BH71" s="269"/>
      <c r="BI71" s="269"/>
      <c r="BJ71" s="269"/>
      <c r="BK71" s="269"/>
    </row>
    <row r="72" spans="1:63" ht="13.5" hidden="1" customHeight="1">
      <c r="A72" s="147"/>
      <c r="B72" s="270"/>
      <c r="C72" s="270"/>
      <c r="D72" s="270"/>
      <c r="E72" s="270"/>
      <c r="F72" s="269"/>
      <c r="G72" s="269"/>
      <c r="H72" s="269"/>
      <c r="I72" s="269"/>
      <c r="J72" s="269"/>
      <c r="K72" s="269"/>
      <c r="L72" s="271"/>
      <c r="M72" s="269"/>
      <c r="N72" s="269"/>
      <c r="O72" s="272"/>
      <c r="P72" s="269"/>
      <c r="Q72" s="269"/>
      <c r="R72" s="269"/>
      <c r="S72" s="277"/>
      <c r="T72" s="269"/>
      <c r="U72" s="269"/>
      <c r="V72" s="269"/>
      <c r="W72" s="269"/>
      <c r="X72" s="269"/>
      <c r="Y72" s="269"/>
      <c r="Z72" s="269"/>
      <c r="AA72" s="269"/>
      <c r="AB72" s="269"/>
      <c r="AC72" s="269"/>
      <c r="AD72" s="149"/>
      <c r="AE72" s="269"/>
      <c r="AF72" s="269"/>
      <c r="AG72" s="269"/>
      <c r="AH72" s="273"/>
      <c r="AI72" s="269"/>
      <c r="AJ72" s="269"/>
      <c r="AK72" s="269"/>
      <c r="AL72" s="269"/>
      <c r="AM72" s="269"/>
      <c r="AN72" s="269"/>
      <c r="AO72" s="269"/>
      <c r="AP72" s="269"/>
      <c r="AQ72" s="269"/>
      <c r="AR72" s="269"/>
      <c r="AS72" s="269"/>
      <c r="AT72" s="269"/>
      <c r="AU72" s="269"/>
      <c r="AV72" s="269"/>
      <c r="AW72" s="269"/>
      <c r="AX72" s="269"/>
      <c r="AY72" s="269"/>
      <c r="AZ72" s="269"/>
      <c r="BA72" s="269"/>
      <c r="BB72" s="269"/>
      <c r="BC72" s="269"/>
      <c r="BD72" s="269"/>
      <c r="BE72" s="269"/>
      <c r="BF72" s="269"/>
      <c r="BG72" s="269"/>
      <c r="BH72" s="269"/>
      <c r="BI72" s="269"/>
      <c r="BJ72" s="269"/>
      <c r="BK72" s="269"/>
    </row>
    <row r="73" spans="1:63" ht="13.5" hidden="1" customHeight="1">
      <c r="A73" s="147"/>
      <c r="B73" s="270"/>
      <c r="C73" s="270"/>
      <c r="D73" s="270"/>
      <c r="E73" s="270"/>
      <c r="F73" s="269"/>
      <c r="G73" s="269"/>
      <c r="H73" s="269"/>
      <c r="I73" s="269"/>
      <c r="J73" s="269"/>
      <c r="K73" s="269"/>
      <c r="L73" s="271"/>
      <c r="M73" s="269"/>
      <c r="N73" s="269"/>
      <c r="O73" s="272"/>
      <c r="P73" s="269"/>
      <c r="Q73" s="269"/>
      <c r="R73" s="269"/>
      <c r="S73" s="277"/>
      <c r="T73" s="269"/>
      <c r="U73" s="269"/>
      <c r="V73" s="269"/>
      <c r="W73" s="269"/>
      <c r="X73" s="269"/>
      <c r="Y73" s="269"/>
      <c r="Z73" s="269"/>
      <c r="AA73" s="269"/>
      <c r="AB73" s="269"/>
      <c r="AC73" s="269"/>
      <c r="AD73" s="149"/>
      <c r="AE73" s="269"/>
      <c r="AF73" s="269"/>
      <c r="AG73" s="269"/>
      <c r="AH73" s="273"/>
      <c r="AI73" s="269"/>
      <c r="AJ73" s="269"/>
      <c r="AK73" s="269"/>
      <c r="AL73" s="269"/>
      <c r="AM73" s="269"/>
      <c r="AN73" s="269"/>
      <c r="AO73" s="269"/>
      <c r="AP73" s="269"/>
      <c r="AQ73" s="269"/>
      <c r="AR73" s="269"/>
      <c r="AS73" s="269"/>
      <c r="AT73" s="269"/>
      <c r="AU73" s="269"/>
      <c r="AV73" s="269"/>
      <c r="AW73" s="269"/>
      <c r="AX73" s="269"/>
      <c r="AY73" s="269"/>
      <c r="AZ73" s="269"/>
      <c r="BA73" s="269"/>
      <c r="BB73" s="269"/>
      <c r="BC73" s="269"/>
      <c r="BD73" s="269"/>
      <c r="BE73" s="269"/>
      <c r="BF73" s="269"/>
      <c r="BG73" s="269"/>
      <c r="BH73" s="269"/>
      <c r="BI73" s="269"/>
      <c r="BJ73" s="269"/>
      <c r="BK73" s="269"/>
    </row>
    <row r="74" spans="1:63" ht="13.5" hidden="1" customHeight="1">
      <c r="A74" s="147"/>
      <c r="B74" s="270"/>
      <c r="C74" s="270"/>
      <c r="D74" s="270"/>
      <c r="E74" s="270"/>
      <c r="F74" s="269"/>
      <c r="G74" s="269"/>
      <c r="H74" s="269"/>
      <c r="I74" s="269"/>
      <c r="J74" s="269"/>
      <c r="K74" s="269"/>
      <c r="L74" s="271"/>
      <c r="M74" s="269"/>
      <c r="N74" s="269"/>
      <c r="O74" s="272"/>
      <c r="P74" s="269"/>
      <c r="Q74" s="269"/>
      <c r="R74" s="269"/>
      <c r="S74" s="277"/>
      <c r="T74" s="269"/>
      <c r="U74" s="269"/>
      <c r="V74" s="269"/>
      <c r="W74" s="269"/>
      <c r="X74" s="269"/>
      <c r="Y74" s="269"/>
      <c r="Z74" s="269"/>
      <c r="AA74" s="269"/>
      <c r="AB74" s="269"/>
      <c r="AC74" s="269"/>
      <c r="AD74" s="149"/>
      <c r="AE74" s="269"/>
      <c r="AF74" s="269"/>
      <c r="AG74" s="269"/>
      <c r="AH74" s="273"/>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row>
    <row r="75" spans="1:63" ht="13.5" hidden="1" customHeight="1">
      <c r="A75" s="147"/>
      <c r="B75" s="270"/>
      <c r="C75" s="270"/>
      <c r="D75" s="270"/>
      <c r="E75" s="270"/>
      <c r="F75" s="269"/>
      <c r="G75" s="269"/>
      <c r="H75" s="269"/>
      <c r="I75" s="269"/>
      <c r="J75" s="269"/>
      <c r="K75" s="269"/>
      <c r="L75" s="271"/>
      <c r="M75" s="269"/>
      <c r="N75" s="269"/>
      <c r="O75" s="272"/>
      <c r="P75" s="269"/>
      <c r="Q75" s="269"/>
      <c r="R75" s="269"/>
      <c r="S75" s="277"/>
      <c r="T75" s="269"/>
      <c r="U75" s="269"/>
      <c r="V75" s="269"/>
      <c r="W75" s="269"/>
      <c r="X75" s="269"/>
      <c r="Y75" s="269"/>
      <c r="Z75" s="269"/>
      <c r="AA75" s="269"/>
      <c r="AB75" s="269"/>
      <c r="AC75" s="269"/>
      <c r="AD75" s="149"/>
      <c r="AE75" s="269"/>
      <c r="AF75" s="269"/>
      <c r="AG75" s="269"/>
      <c r="AH75" s="273"/>
      <c r="AI75" s="269"/>
      <c r="AJ75" s="269"/>
      <c r="AK75" s="269"/>
      <c r="AL75" s="269"/>
      <c r="AM75" s="269"/>
      <c r="AN75" s="269"/>
      <c r="AO75" s="269"/>
      <c r="AP75" s="269"/>
      <c r="AQ75" s="269"/>
      <c r="AR75" s="269"/>
      <c r="AS75" s="269"/>
      <c r="AT75" s="269"/>
      <c r="AU75" s="269"/>
      <c r="AV75" s="269"/>
      <c r="AW75" s="269"/>
      <c r="AX75" s="269"/>
      <c r="AY75" s="269"/>
      <c r="AZ75" s="269"/>
      <c r="BA75" s="269"/>
      <c r="BB75" s="269"/>
      <c r="BC75" s="269"/>
      <c r="BD75" s="269"/>
      <c r="BE75" s="269"/>
      <c r="BF75" s="269"/>
      <c r="BG75" s="269"/>
      <c r="BH75" s="269"/>
      <c r="BI75" s="269"/>
      <c r="BJ75" s="269"/>
      <c r="BK75" s="269"/>
    </row>
    <row r="76" spans="1:63" ht="13.5" hidden="1" customHeight="1">
      <c r="A76" s="147"/>
      <c r="B76" s="270"/>
      <c r="C76" s="270"/>
      <c r="D76" s="270"/>
      <c r="E76" s="270"/>
      <c r="F76" s="269"/>
      <c r="G76" s="269"/>
      <c r="H76" s="269"/>
      <c r="I76" s="269"/>
      <c r="J76" s="269"/>
      <c r="K76" s="269"/>
      <c r="L76" s="271"/>
      <c r="M76" s="269"/>
      <c r="N76" s="269"/>
      <c r="O76" s="272"/>
      <c r="P76" s="269"/>
      <c r="Q76" s="269"/>
      <c r="R76" s="269"/>
      <c r="S76" s="277"/>
      <c r="T76" s="269"/>
      <c r="U76" s="269"/>
      <c r="V76" s="269"/>
      <c r="W76" s="269"/>
      <c r="X76" s="269"/>
      <c r="Y76" s="269"/>
      <c r="Z76" s="269"/>
      <c r="AA76" s="269"/>
      <c r="AB76" s="269"/>
      <c r="AC76" s="269"/>
      <c r="AD76" s="149"/>
      <c r="AE76" s="269"/>
      <c r="AF76" s="269"/>
      <c r="AG76" s="269"/>
      <c r="AH76" s="273"/>
      <c r="AI76" s="269"/>
      <c r="AJ76" s="269"/>
      <c r="AK76" s="269"/>
      <c r="AL76" s="269"/>
      <c r="AM76" s="269"/>
      <c r="AN76" s="269"/>
      <c r="AO76" s="269"/>
      <c r="AP76" s="269"/>
      <c r="AQ76" s="269"/>
      <c r="AR76" s="269"/>
      <c r="AS76" s="269"/>
      <c r="AT76" s="269"/>
      <c r="AU76" s="269"/>
      <c r="AV76" s="269"/>
      <c r="AW76" s="269"/>
      <c r="AX76" s="269"/>
      <c r="AY76" s="269"/>
      <c r="AZ76" s="269"/>
      <c r="BA76" s="269"/>
      <c r="BB76" s="269"/>
      <c r="BC76" s="269"/>
      <c r="BD76" s="269"/>
      <c r="BE76" s="269"/>
      <c r="BF76" s="269"/>
      <c r="BG76" s="269"/>
      <c r="BH76" s="269"/>
      <c r="BI76" s="269"/>
      <c r="BJ76" s="269"/>
      <c r="BK76" s="269"/>
    </row>
    <row r="77" spans="1:63" ht="13.5" hidden="1" customHeight="1">
      <c r="A77" s="147"/>
      <c r="B77" s="270"/>
      <c r="C77" s="270"/>
      <c r="D77" s="270"/>
      <c r="E77" s="270"/>
      <c r="F77" s="269"/>
      <c r="G77" s="269"/>
      <c r="H77" s="269"/>
      <c r="I77" s="269"/>
      <c r="J77" s="269"/>
      <c r="K77" s="269"/>
      <c r="L77" s="271"/>
      <c r="M77" s="269"/>
      <c r="N77" s="269"/>
      <c r="O77" s="272"/>
      <c r="P77" s="269"/>
      <c r="Q77" s="269"/>
      <c r="R77" s="269"/>
      <c r="S77" s="277"/>
      <c r="T77" s="269"/>
      <c r="U77" s="269"/>
      <c r="V77" s="269"/>
      <c r="W77" s="269"/>
      <c r="X77" s="269"/>
      <c r="Y77" s="269"/>
      <c r="Z77" s="269"/>
      <c r="AA77" s="269"/>
      <c r="AB77" s="269"/>
      <c r="AC77" s="269"/>
      <c r="AD77" s="149"/>
      <c r="AE77" s="269"/>
      <c r="AF77" s="269"/>
      <c r="AG77" s="269"/>
      <c r="AH77" s="273"/>
      <c r="AI77" s="269"/>
      <c r="AJ77" s="269"/>
      <c r="AK77" s="269"/>
      <c r="AL77" s="269"/>
      <c r="AM77" s="269"/>
      <c r="AN77" s="269"/>
      <c r="AO77" s="269"/>
      <c r="AP77" s="269"/>
      <c r="AQ77" s="269"/>
      <c r="AR77" s="269"/>
      <c r="AS77" s="269"/>
      <c r="AT77" s="269"/>
      <c r="AU77" s="269"/>
      <c r="AV77" s="269"/>
      <c r="AW77" s="269"/>
      <c r="AX77" s="269"/>
      <c r="AY77" s="269"/>
      <c r="AZ77" s="269"/>
      <c r="BA77" s="269"/>
      <c r="BB77" s="269"/>
      <c r="BC77" s="269"/>
      <c r="BD77" s="269"/>
      <c r="BE77" s="269"/>
      <c r="BF77" s="269"/>
      <c r="BG77" s="269"/>
      <c r="BH77" s="269"/>
      <c r="BI77" s="269"/>
      <c r="BJ77" s="269"/>
      <c r="BK77" s="269"/>
    </row>
    <row r="78" spans="1:63" ht="13.5" hidden="1" customHeight="1">
      <c r="A78" s="147"/>
      <c r="B78" s="270"/>
      <c r="C78" s="270"/>
      <c r="D78" s="270"/>
      <c r="E78" s="270"/>
      <c r="F78" s="269"/>
      <c r="G78" s="269"/>
      <c r="H78" s="269"/>
      <c r="I78" s="269"/>
      <c r="J78" s="269"/>
      <c r="K78" s="269"/>
      <c r="L78" s="271"/>
      <c r="M78" s="269"/>
      <c r="N78" s="269"/>
      <c r="O78" s="272"/>
      <c r="P78" s="269"/>
      <c r="Q78" s="269"/>
      <c r="R78" s="269"/>
      <c r="S78" s="277"/>
      <c r="T78" s="269"/>
      <c r="U78" s="269"/>
      <c r="V78" s="269"/>
      <c r="W78" s="269"/>
      <c r="X78" s="269"/>
      <c r="Y78" s="269"/>
      <c r="Z78" s="269"/>
      <c r="AA78" s="269"/>
      <c r="AB78" s="269"/>
      <c r="AC78" s="269"/>
      <c r="AD78" s="149"/>
      <c r="AE78" s="269"/>
      <c r="AF78" s="269"/>
      <c r="AG78" s="269"/>
      <c r="AH78" s="273"/>
      <c r="AI78" s="269"/>
      <c r="AJ78" s="269"/>
      <c r="AK78" s="269"/>
      <c r="AL78" s="269"/>
      <c r="AM78" s="269"/>
      <c r="AN78" s="269"/>
      <c r="AO78" s="269"/>
      <c r="AP78" s="269"/>
      <c r="AQ78" s="269"/>
      <c r="AR78" s="269"/>
      <c r="AS78" s="269"/>
      <c r="AT78" s="269"/>
      <c r="AU78" s="269"/>
      <c r="AV78" s="269"/>
      <c r="AW78" s="269"/>
      <c r="AX78" s="269"/>
      <c r="AY78" s="269"/>
      <c r="AZ78" s="269"/>
      <c r="BA78" s="269"/>
      <c r="BB78" s="269"/>
      <c r="BC78" s="269"/>
      <c r="BD78" s="269"/>
      <c r="BE78" s="269"/>
      <c r="BF78" s="269"/>
      <c r="BG78" s="269"/>
      <c r="BH78" s="269"/>
      <c r="BI78" s="269"/>
      <c r="BJ78" s="269"/>
      <c r="BK78" s="269"/>
    </row>
    <row r="79" spans="1:63" ht="13.5" hidden="1" customHeight="1">
      <c r="A79" s="147"/>
      <c r="B79" s="270"/>
      <c r="C79" s="270"/>
      <c r="D79" s="270"/>
      <c r="E79" s="270"/>
      <c r="F79" s="269"/>
      <c r="G79" s="269"/>
      <c r="H79" s="269"/>
      <c r="I79" s="269"/>
      <c r="J79" s="269"/>
      <c r="K79" s="269"/>
      <c r="L79" s="271"/>
      <c r="M79" s="269"/>
      <c r="N79" s="269"/>
      <c r="O79" s="272"/>
      <c r="P79" s="269"/>
      <c r="Q79" s="269"/>
      <c r="R79" s="269"/>
      <c r="S79" s="277"/>
      <c r="T79" s="269"/>
      <c r="U79" s="269"/>
      <c r="V79" s="269"/>
      <c r="W79" s="269"/>
      <c r="X79" s="269"/>
      <c r="Y79" s="269"/>
      <c r="Z79" s="269"/>
      <c r="AA79" s="269"/>
      <c r="AB79" s="269"/>
      <c r="AC79" s="269"/>
      <c r="AD79" s="149"/>
      <c r="AE79" s="269"/>
      <c r="AF79" s="269"/>
      <c r="AG79" s="269"/>
      <c r="AH79" s="273"/>
      <c r="AI79" s="269"/>
      <c r="AJ79" s="269"/>
      <c r="AK79" s="269"/>
      <c r="AL79" s="269"/>
      <c r="AM79" s="269"/>
      <c r="AN79" s="269"/>
      <c r="AO79" s="269"/>
      <c r="AP79" s="269"/>
      <c r="AQ79" s="269"/>
      <c r="AR79" s="269"/>
      <c r="AS79" s="269"/>
      <c r="AT79" s="269"/>
      <c r="AU79" s="269"/>
      <c r="AV79" s="269"/>
      <c r="AW79" s="269"/>
      <c r="AX79" s="269"/>
      <c r="AY79" s="269"/>
      <c r="AZ79" s="269"/>
      <c r="BA79" s="269"/>
      <c r="BB79" s="269"/>
      <c r="BC79" s="269"/>
      <c r="BD79" s="269"/>
      <c r="BE79" s="269"/>
      <c r="BF79" s="269"/>
      <c r="BG79" s="269"/>
      <c r="BH79" s="269"/>
      <c r="BI79" s="269"/>
      <c r="BJ79" s="269"/>
      <c r="BK79" s="269"/>
    </row>
    <row r="80" spans="1:63" ht="13.5" hidden="1" customHeight="1">
      <c r="A80" s="147"/>
      <c r="B80" s="270"/>
      <c r="C80" s="270"/>
      <c r="D80" s="270"/>
      <c r="E80" s="270"/>
      <c r="F80" s="269"/>
      <c r="G80" s="269"/>
      <c r="H80" s="269"/>
      <c r="I80" s="269"/>
      <c r="J80" s="269"/>
      <c r="K80" s="269"/>
      <c r="L80" s="271"/>
      <c r="M80" s="269"/>
      <c r="N80" s="269"/>
      <c r="O80" s="272"/>
      <c r="P80" s="269"/>
      <c r="Q80" s="269"/>
      <c r="R80" s="269"/>
      <c r="S80" s="277"/>
      <c r="T80" s="269"/>
      <c r="U80" s="269"/>
      <c r="V80" s="269"/>
      <c r="W80" s="269"/>
      <c r="X80" s="269"/>
      <c r="Y80" s="269"/>
      <c r="Z80" s="269"/>
      <c r="AA80" s="269"/>
      <c r="AB80" s="269"/>
      <c r="AC80" s="269"/>
      <c r="AD80" s="149"/>
      <c r="AE80" s="269"/>
      <c r="AF80" s="269"/>
      <c r="AG80" s="269"/>
      <c r="AH80" s="273"/>
      <c r="AI80" s="269"/>
      <c r="AJ80" s="269"/>
      <c r="AK80" s="269"/>
      <c r="AL80" s="269"/>
      <c r="AM80" s="269"/>
      <c r="AN80" s="269"/>
      <c r="AO80" s="269"/>
      <c r="AP80" s="269"/>
      <c r="AQ80" s="269"/>
      <c r="AR80" s="269"/>
      <c r="AS80" s="269"/>
      <c r="AT80" s="269"/>
      <c r="AU80" s="269"/>
      <c r="AV80" s="269"/>
      <c r="AW80" s="269"/>
      <c r="AX80" s="269"/>
      <c r="AY80" s="269"/>
      <c r="AZ80" s="269"/>
      <c r="BA80" s="269"/>
      <c r="BB80" s="269"/>
      <c r="BC80" s="269"/>
      <c r="BD80" s="269"/>
      <c r="BE80" s="269"/>
      <c r="BF80" s="269"/>
      <c r="BG80" s="269"/>
      <c r="BH80" s="269"/>
      <c r="BI80" s="269"/>
      <c r="BJ80" s="269"/>
      <c r="BK80" s="269"/>
    </row>
    <row r="81" spans="1:63" ht="13.5" hidden="1" customHeight="1">
      <c r="A81" s="147"/>
      <c r="B81" s="270"/>
      <c r="C81" s="270"/>
      <c r="D81" s="270"/>
      <c r="E81" s="270"/>
      <c r="F81" s="269"/>
      <c r="G81" s="269"/>
      <c r="H81" s="269"/>
      <c r="I81" s="269"/>
      <c r="J81" s="269"/>
      <c r="K81" s="269"/>
      <c r="L81" s="271"/>
      <c r="M81" s="269"/>
      <c r="N81" s="269"/>
      <c r="O81" s="272"/>
      <c r="P81" s="269"/>
      <c r="Q81" s="269"/>
      <c r="R81" s="269"/>
      <c r="S81" s="277"/>
      <c r="T81" s="269"/>
      <c r="U81" s="269"/>
      <c r="V81" s="269"/>
      <c r="W81" s="269"/>
      <c r="X81" s="269"/>
      <c r="Y81" s="269"/>
      <c r="Z81" s="269"/>
      <c r="AA81" s="269"/>
      <c r="AB81" s="269"/>
      <c r="AC81" s="269"/>
      <c r="AD81" s="149"/>
      <c r="AE81" s="269"/>
      <c r="AF81" s="269"/>
      <c r="AG81" s="269"/>
      <c r="AH81" s="273"/>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row>
    <row r="82" spans="1:63" ht="13.5" hidden="1" customHeight="1">
      <c r="A82" s="147"/>
      <c r="B82" s="270"/>
      <c r="C82" s="270"/>
      <c r="D82" s="270"/>
      <c r="E82" s="270"/>
      <c r="F82" s="269"/>
      <c r="G82" s="269"/>
      <c r="H82" s="269"/>
      <c r="I82" s="269"/>
      <c r="J82" s="269"/>
      <c r="K82" s="269"/>
      <c r="L82" s="271"/>
      <c r="M82" s="269"/>
      <c r="N82" s="269"/>
      <c r="O82" s="272"/>
      <c r="P82" s="269"/>
      <c r="Q82" s="269"/>
      <c r="R82" s="269"/>
      <c r="S82" s="277"/>
      <c r="T82" s="269"/>
      <c r="U82" s="269"/>
      <c r="V82" s="269"/>
      <c r="W82" s="269"/>
      <c r="X82" s="269"/>
      <c r="Y82" s="269"/>
      <c r="Z82" s="269"/>
      <c r="AA82" s="269"/>
      <c r="AB82" s="269"/>
      <c r="AC82" s="269"/>
      <c r="AD82" s="149"/>
      <c r="AE82" s="269"/>
      <c r="AF82" s="269"/>
      <c r="AG82" s="269"/>
      <c r="AH82" s="273"/>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row>
    <row r="83" spans="1:63" ht="13.5" customHeight="1">
      <c r="A83" s="147"/>
      <c r="B83" s="270"/>
      <c r="C83" s="270"/>
      <c r="D83" s="270"/>
      <c r="E83" s="270"/>
      <c r="F83" s="269"/>
      <c r="G83" s="269"/>
      <c r="H83" s="269"/>
      <c r="I83" s="269"/>
      <c r="J83" s="269"/>
      <c r="K83" s="269"/>
      <c r="L83" s="271"/>
      <c r="M83" s="269"/>
      <c r="N83" s="269"/>
      <c r="O83" s="272"/>
      <c r="P83" s="269"/>
      <c r="Q83" s="269"/>
      <c r="R83" s="269"/>
      <c r="S83" s="277"/>
      <c r="T83" s="269"/>
      <c r="U83" s="269"/>
      <c r="V83" s="269"/>
      <c r="W83" s="269"/>
      <c r="X83" s="269"/>
      <c r="Y83" s="269"/>
      <c r="Z83" s="269"/>
      <c r="AA83" s="269"/>
      <c r="AB83" s="269"/>
      <c r="AC83" s="269"/>
      <c r="AD83" s="149"/>
      <c r="AE83" s="269"/>
      <c r="AF83" s="269"/>
      <c r="AG83" s="269"/>
      <c r="AH83" s="273"/>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row>
  </sheetData>
  <mergeCells count="180">
    <mergeCell ref="AL26:AL27"/>
    <mergeCell ref="AK26:AK27"/>
    <mergeCell ref="AJ26:AJ27"/>
    <mergeCell ref="AL28:AL29"/>
    <mergeCell ref="AK28:AK29"/>
    <mergeCell ref="AJ28:AJ29"/>
    <mergeCell ref="AB33:AB35"/>
    <mergeCell ref="AC33:AC35"/>
    <mergeCell ref="AD33:AD35"/>
    <mergeCell ref="AE33:AE35"/>
    <mergeCell ref="AF33:AF35"/>
    <mergeCell ref="AG33:AG35"/>
    <mergeCell ref="AH33:AH35"/>
    <mergeCell ref="AI33:AI35"/>
    <mergeCell ref="AD28:AD29"/>
    <mergeCell ref="AE28:AE29"/>
    <mergeCell ref="AF28:AF29"/>
    <mergeCell ref="AG28:AG29"/>
    <mergeCell ref="AH28:AH29"/>
    <mergeCell ref="AI28:AI29"/>
    <mergeCell ref="AD26:AD27"/>
    <mergeCell ref="AE26:AE27"/>
    <mergeCell ref="AF26:AF27"/>
    <mergeCell ref="AG26:AG27"/>
    <mergeCell ref="P36:P39"/>
    <mergeCell ref="S36:S39"/>
    <mergeCell ref="T36:T39"/>
    <mergeCell ref="Q37:Q39"/>
    <mergeCell ref="S33:S35"/>
    <mergeCell ref="T33:T35"/>
    <mergeCell ref="U33:U35"/>
    <mergeCell ref="V33:V35"/>
    <mergeCell ref="W33:W35"/>
    <mergeCell ref="E33:E35"/>
    <mergeCell ref="X33:X35"/>
    <mergeCell ref="Y33:Y35"/>
    <mergeCell ref="Z33:Z35"/>
    <mergeCell ref="AA33:AA35"/>
    <mergeCell ref="F33:F35"/>
    <mergeCell ref="G33:G35"/>
    <mergeCell ref="H33:H35"/>
    <mergeCell ref="I33:I35"/>
    <mergeCell ref="J33:J35"/>
    <mergeCell ref="K33:K35"/>
    <mergeCell ref="L33:L35"/>
    <mergeCell ref="M33:M35"/>
    <mergeCell ref="N33:N35"/>
    <mergeCell ref="AC28:AC29"/>
    <mergeCell ref="AM28:AM29"/>
    <mergeCell ref="AN28:AN29"/>
    <mergeCell ref="A31:A35"/>
    <mergeCell ref="B31:B35"/>
    <mergeCell ref="C31:C32"/>
    <mergeCell ref="D31:D32"/>
    <mergeCell ref="E31:E32"/>
    <mergeCell ref="F31:F32"/>
    <mergeCell ref="G31:G32"/>
    <mergeCell ref="H31:H32"/>
    <mergeCell ref="I31:I32"/>
    <mergeCell ref="J31:J32"/>
    <mergeCell ref="K31:K32"/>
    <mergeCell ref="L31:L32"/>
    <mergeCell ref="M31:M32"/>
    <mergeCell ref="N31:N32"/>
    <mergeCell ref="O31:O32"/>
    <mergeCell ref="P31:P32"/>
    <mergeCell ref="R31:R32"/>
    <mergeCell ref="S31:S32"/>
    <mergeCell ref="T31:T32"/>
    <mergeCell ref="C33:C35"/>
    <mergeCell ref="D33:D35"/>
    <mergeCell ref="T28:T30"/>
    <mergeCell ref="U28:U29"/>
    <mergeCell ref="V28:V29"/>
    <mergeCell ref="W28:W29"/>
    <mergeCell ref="X28:X29"/>
    <mergeCell ref="Y28:Y29"/>
    <mergeCell ref="Z28:Z29"/>
    <mergeCell ref="AA28:AA29"/>
    <mergeCell ref="AB28:AB29"/>
    <mergeCell ref="J28:J30"/>
    <mergeCell ref="K28:K30"/>
    <mergeCell ref="L28:L30"/>
    <mergeCell ref="M28:M30"/>
    <mergeCell ref="N28:N30"/>
    <mergeCell ref="O28:O30"/>
    <mergeCell ref="P28:P30"/>
    <mergeCell ref="R28:R30"/>
    <mergeCell ref="S28:S30"/>
    <mergeCell ref="A28:A29"/>
    <mergeCell ref="B28:B29"/>
    <mergeCell ref="C28:C30"/>
    <mergeCell ref="D28:D30"/>
    <mergeCell ref="E28:E30"/>
    <mergeCell ref="F28:F30"/>
    <mergeCell ref="G28:G30"/>
    <mergeCell ref="H28:H30"/>
    <mergeCell ref="I28:I30"/>
    <mergeCell ref="AL25:AQ25"/>
    <mergeCell ref="A26:A27"/>
    <mergeCell ref="B26:B27"/>
    <mergeCell ref="C26:C27"/>
    <mergeCell ref="D26:D27"/>
    <mergeCell ref="E26:E27"/>
    <mergeCell ref="F26:F27"/>
    <mergeCell ref="G26:G27"/>
    <mergeCell ref="H26:K26"/>
    <mergeCell ref="L26:L27"/>
    <mergeCell ref="M26:M27"/>
    <mergeCell ref="N26:N27"/>
    <mergeCell ref="O26:O27"/>
    <mergeCell ref="P26:P27"/>
    <mergeCell ref="Q26:Q27"/>
    <mergeCell ref="R26:R27"/>
    <mergeCell ref="S26:S27"/>
    <mergeCell ref="T26:T27"/>
    <mergeCell ref="U26:U27"/>
    <mergeCell ref="V26:V27"/>
    <mergeCell ref="AM26:AM27"/>
    <mergeCell ref="AN26:AN27"/>
    <mergeCell ref="AO26:AO27"/>
    <mergeCell ref="AP26:AP27"/>
    <mergeCell ref="A20:C20"/>
    <mergeCell ref="D20:T20"/>
    <mergeCell ref="A21:C21"/>
    <mergeCell ref="D21:T21"/>
    <mergeCell ref="A22:C22"/>
    <mergeCell ref="D22:T22"/>
    <mergeCell ref="AH26:AH27"/>
    <mergeCell ref="AI26:AI27"/>
    <mergeCell ref="U25:AC25"/>
    <mergeCell ref="AD25:AJ25"/>
    <mergeCell ref="O33:O35"/>
    <mergeCell ref="P33:P35"/>
    <mergeCell ref="R33:R35"/>
    <mergeCell ref="C9:P9"/>
    <mergeCell ref="T9:AI9"/>
    <mergeCell ref="C10:D10"/>
    <mergeCell ref="E10:P10"/>
    <mergeCell ref="T10:V10"/>
    <mergeCell ref="W10:AI10"/>
    <mergeCell ref="C11:D11"/>
    <mergeCell ref="D23:T23"/>
    <mergeCell ref="A25:M25"/>
    <mergeCell ref="N25:T25"/>
    <mergeCell ref="A23:C23"/>
    <mergeCell ref="E11:P11"/>
    <mergeCell ref="T11:V11"/>
    <mergeCell ref="T13:V13"/>
    <mergeCell ref="W13:AI13"/>
    <mergeCell ref="C14:D14"/>
    <mergeCell ref="E14:P14"/>
    <mergeCell ref="T14:V14"/>
    <mergeCell ref="W14:AI14"/>
    <mergeCell ref="C15:D15"/>
    <mergeCell ref="E15:P15"/>
    <mergeCell ref="W11:AI11"/>
    <mergeCell ref="C12:D12"/>
    <mergeCell ref="E12:P12"/>
    <mergeCell ref="T12:V12"/>
    <mergeCell ref="W12:AI12"/>
    <mergeCell ref="C13:D13"/>
    <mergeCell ref="E13:P13"/>
    <mergeCell ref="AQ26:AQ27"/>
    <mergeCell ref="A1:G3"/>
    <mergeCell ref="H1:AD1"/>
    <mergeCell ref="H2:AD2"/>
    <mergeCell ref="H3:AD3"/>
    <mergeCell ref="A5:C5"/>
    <mergeCell ref="D5:F5"/>
    <mergeCell ref="AE1:AI1"/>
    <mergeCell ref="AE2:AI2"/>
    <mergeCell ref="T15:V15"/>
    <mergeCell ref="W15:AI15"/>
    <mergeCell ref="W26:W27"/>
    <mergeCell ref="X26:AC26"/>
    <mergeCell ref="A18:T18"/>
    <mergeCell ref="A19:C19"/>
    <mergeCell ref="D19:T19"/>
    <mergeCell ref="U19:W19"/>
  </mergeCells>
  <conditionalFormatting sqref="N28 N31 N33">
    <cfRule type="cellIs" dxfId="23" priority="15" operator="equal">
      <formula>"Muy Alta"</formula>
    </cfRule>
    <cfRule type="cellIs" dxfId="22" priority="16" operator="equal">
      <formula>"Alta"</formula>
    </cfRule>
    <cfRule type="cellIs" dxfId="21" priority="17" operator="equal">
      <formula>"Media"</formula>
    </cfRule>
    <cfRule type="cellIs" dxfId="20" priority="18" operator="equal">
      <formula>"Baja"</formula>
    </cfRule>
    <cfRule type="cellIs" dxfId="19" priority="19" operator="equal">
      <formula>"Muy Baja"</formula>
    </cfRule>
  </conditionalFormatting>
  <conditionalFormatting sqref="Q30:Q39">
    <cfRule type="containsText" dxfId="18" priority="24" operator="containsText" text="❌">
      <formula>NOT(ISERROR(SEARCH(("❌"),(Q30))))</formula>
    </cfRule>
  </conditionalFormatting>
  <conditionalFormatting sqref="R28 AG28:AG33 R31 R33">
    <cfRule type="cellIs" dxfId="17" priority="1" operator="equal">
      <formula>"Catastrófico"</formula>
    </cfRule>
    <cfRule type="cellIs" dxfId="16" priority="2" operator="equal">
      <formula>"Mayor"</formula>
    </cfRule>
    <cfRule type="cellIs" dxfId="15" priority="3" operator="equal">
      <formula>"Moderado"</formula>
    </cfRule>
    <cfRule type="cellIs" dxfId="14" priority="4" operator="equal">
      <formula>"Menor"</formula>
    </cfRule>
    <cfRule type="cellIs" dxfId="13" priority="5" operator="equal">
      <formula>"Leve"</formula>
    </cfRule>
  </conditionalFormatting>
  <conditionalFormatting sqref="T28 T33 T36">
    <cfRule type="cellIs" dxfId="12" priority="20" operator="equal">
      <formula>"Extremo"</formula>
    </cfRule>
    <cfRule type="cellIs" dxfId="11" priority="21" operator="equal">
      <formula>"Alto"</formula>
    </cfRule>
    <cfRule type="cellIs" dxfId="10" priority="22" operator="equal">
      <formula>"Moderado"</formula>
    </cfRule>
    <cfRule type="cellIs" dxfId="9" priority="23" operator="equal">
      <formula>"Bajo"</formula>
    </cfRule>
  </conditionalFormatting>
  <conditionalFormatting sqref="AE28:AE33">
    <cfRule type="cellIs" dxfId="8" priority="6" operator="equal">
      <formula>"Muy Alta"</formula>
    </cfRule>
    <cfRule type="cellIs" dxfId="7" priority="7" operator="equal">
      <formula>"Alta"</formula>
    </cfRule>
    <cfRule type="cellIs" dxfId="6" priority="8" operator="equal">
      <formula>"Media"</formula>
    </cfRule>
    <cfRule type="cellIs" dxfId="5" priority="9" operator="equal">
      <formula>"Baja"</formula>
    </cfRule>
    <cfRule type="cellIs" dxfId="4" priority="10" operator="equal">
      <formula>"Muy Baja"</formula>
    </cfRule>
  </conditionalFormatting>
  <conditionalFormatting sqref="AI28:AI33 T31">
    <cfRule type="cellIs" dxfId="3" priority="11" operator="equal">
      <formula>"Extremo"</formula>
    </cfRule>
    <cfRule type="cellIs" dxfId="2" priority="12" operator="equal">
      <formula>"Alto"</formula>
    </cfRule>
    <cfRule type="cellIs" dxfId="1" priority="13" operator="equal">
      <formula>"Moderado"</formula>
    </cfRule>
    <cfRule type="cellIs" dxfId="0" priority="14" operator="equal">
      <formula>"Bajo"</formula>
    </cfRule>
  </conditionalFormatting>
  <pageMargins left="0.7" right="0.7" top="0.75" bottom="0.75" header="0" footer="0"/>
  <pageSetup scale="1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election activeCell="L12" sqref="L12:M13"/>
    </sheetView>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502" t="s">
        <v>127</v>
      </c>
      <c r="C2" s="298"/>
      <c r="D2" s="298"/>
      <c r="E2" s="298"/>
      <c r="F2" s="298"/>
      <c r="G2" s="298"/>
      <c r="H2" s="298"/>
      <c r="I2" s="298"/>
      <c r="J2" s="503" t="s">
        <v>15</v>
      </c>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1"/>
      <c r="AO2" s="1"/>
      <c r="AP2" s="1"/>
      <c r="AQ2" s="1"/>
      <c r="AR2" s="1"/>
      <c r="AS2" s="1"/>
      <c r="AT2" s="1"/>
      <c r="AU2" s="1"/>
      <c r="AV2" s="1"/>
      <c r="AW2" s="1"/>
      <c r="AX2" s="1"/>
      <c r="AY2" s="1"/>
      <c r="AZ2" s="1"/>
      <c r="BA2" s="1"/>
      <c r="BB2" s="1"/>
      <c r="BC2" s="1"/>
      <c r="BD2" s="1"/>
      <c r="BE2" s="1"/>
      <c r="BF2" s="1"/>
      <c r="BG2" s="1"/>
      <c r="BH2" s="1"/>
      <c r="BI2" s="1"/>
    </row>
    <row r="3" spans="1:61" ht="18.75" customHeight="1">
      <c r="A3" s="1"/>
      <c r="B3" s="298"/>
      <c r="C3" s="298"/>
      <c r="D3" s="298"/>
      <c r="E3" s="298"/>
      <c r="F3" s="298"/>
      <c r="G3" s="298"/>
      <c r="H3" s="298"/>
      <c r="I3" s="298"/>
      <c r="J3" s="467"/>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1"/>
      <c r="AO3" s="1"/>
      <c r="AP3" s="1"/>
      <c r="AQ3" s="1"/>
      <c r="AR3" s="1"/>
      <c r="AS3" s="1"/>
      <c r="AT3" s="1"/>
      <c r="AU3" s="1"/>
      <c r="AV3" s="1"/>
      <c r="AW3" s="1"/>
      <c r="AX3" s="1"/>
      <c r="AY3" s="1"/>
      <c r="AZ3" s="1"/>
      <c r="BA3" s="1"/>
      <c r="BB3" s="1"/>
      <c r="BC3" s="1"/>
      <c r="BD3" s="1"/>
      <c r="BE3" s="1"/>
      <c r="BF3" s="1"/>
      <c r="BG3" s="1"/>
      <c r="BH3" s="1"/>
      <c r="BI3" s="1"/>
    </row>
    <row r="4" spans="1:61" ht="15" customHeight="1">
      <c r="A4" s="1"/>
      <c r="B4" s="298"/>
      <c r="C4" s="298"/>
      <c r="D4" s="298"/>
      <c r="E4" s="298"/>
      <c r="F4" s="298"/>
      <c r="G4" s="298"/>
      <c r="H4" s="298"/>
      <c r="I4" s="298"/>
      <c r="J4" s="467"/>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504" t="s">
        <v>128</v>
      </c>
      <c r="C6" s="469"/>
      <c r="D6" s="466"/>
      <c r="E6" s="498" t="s">
        <v>129</v>
      </c>
      <c r="F6" s="472"/>
      <c r="G6" s="472"/>
      <c r="H6" s="472"/>
      <c r="I6" s="481"/>
      <c r="J6" s="471" t="str">
        <f>IF(AND('Mapa final'!$K$23="Muy Alta",'Mapa final'!$O$23="Leve"),CONCATENATE("R",'Mapa final'!$A$23),"")</f>
        <v/>
      </c>
      <c r="K6" s="472"/>
      <c r="L6" s="473" t="str">
        <f>IF(AND('Mapa final'!$K$25="Muy Alta",'Mapa final'!$O$25="Leve"),CONCATENATE("R",'Mapa final'!$A$25),"")</f>
        <v/>
      </c>
      <c r="M6" s="472"/>
      <c r="N6" s="473" t="str">
        <f>IF(AND('Mapa final'!$K$26="Muy Alta",'Mapa final'!$O$26="Leve"),CONCATENATE("R",'Mapa final'!$A$26),"")</f>
        <v/>
      </c>
      <c r="O6" s="481"/>
      <c r="P6" s="471" t="str">
        <f>IF(AND('Mapa final'!$K$23="Muy Alta",'Mapa final'!$O$23="Menor"),CONCATENATE("R",'Mapa final'!$A$23),"")</f>
        <v/>
      </c>
      <c r="Q6" s="472"/>
      <c r="R6" s="473" t="str">
        <f>IF(AND('Mapa final'!$K$25="Muy Alta",'Mapa final'!$O$25="Menor"),CONCATENATE("R",'Mapa final'!$A$25),"")</f>
        <v/>
      </c>
      <c r="S6" s="472"/>
      <c r="T6" s="473" t="str">
        <f>IF(AND('Mapa final'!$K$26="Muy Alta",'Mapa final'!$O$26="Menor"),CONCATENATE("R",'Mapa final'!$A$26),"")</f>
        <v/>
      </c>
      <c r="U6" s="481"/>
      <c r="V6" s="471" t="str">
        <f>IF(AND('Mapa final'!$K$23="Muy Alta",'Mapa final'!$O$23="Moderado"),CONCATENATE("R",'Mapa final'!$A$23),"")</f>
        <v/>
      </c>
      <c r="W6" s="472"/>
      <c r="X6" s="473" t="str">
        <f>IF(AND('Mapa final'!$K$25="Muy Alta",'Mapa final'!$O$25="Moderado"),CONCATENATE("R",'Mapa final'!$A$25),"")</f>
        <v/>
      </c>
      <c r="Y6" s="472"/>
      <c r="Z6" s="473" t="str">
        <f>IF(AND('Mapa final'!$K$26="Muy Alta",'Mapa final'!$O$26="Moderado"),CONCATENATE("R",'Mapa final'!$A$26),"")</f>
        <v/>
      </c>
      <c r="AA6" s="481"/>
      <c r="AB6" s="471" t="str">
        <f>IF(AND('Mapa final'!$K$23="Muy Alta",'Mapa final'!$O$23="Mayor"),CONCATENATE("R",'Mapa final'!$A$23),"")</f>
        <v/>
      </c>
      <c r="AC6" s="472"/>
      <c r="AD6" s="473" t="str">
        <f>IF(AND('Mapa final'!$K$25="Muy Alta",'Mapa final'!$O$25="Mayor"),CONCATENATE("R",'Mapa final'!$A$25),"")</f>
        <v/>
      </c>
      <c r="AE6" s="472"/>
      <c r="AF6" s="473" t="str">
        <f>IF(AND('Mapa final'!$K$26="Muy Alta",'Mapa final'!$O$26="Mayor"),CONCATENATE("R",'Mapa final'!$A$26),"")</f>
        <v/>
      </c>
      <c r="AG6" s="481"/>
      <c r="AH6" s="483" t="str">
        <f>IF(AND('Mapa final'!$K$23="Muy Alta",'Mapa final'!$O$23="Catastrófico"),CONCATENATE("R",'Mapa final'!$A$23),"")</f>
        <v/>
      </c>
      <c r="AI6" s="472"/>
      <c r="AJ6" s="475" t="str">
        <f>IF(AND('Mapa final'!$K$25="Muy Alta",'Mapa final'!$O$25="Catastrófico"),CONCATENATE("R",'Mapa final'!$A$25),"")</f>
        <v/>
      </c>
      <c r="AK6" s="472"/>
      <c r="AL6" s="475" t="str">
        <f>IF(AND('Mapa final'!$K$26="Muy Alta",'Mapa final'!$O$26="Catastrófico"),CONCATENATE("R",'Mapa final'!$A$26),"")</f>
        <v/>
      </c>
      <c r="AM6" s="481"/>
      <c r="AO6" s="497" t="s">
        <v>130</v>
      </c>
      <c r="AP6" s="488"/>
      <c r="AQ6" s="488"/>
      <c r="AR6" s="488"/>
      <c r="AS6" s="488"/>
      <c r="AT6" s="489"/>
      <c r="AU6" s="1"/>
      <c r="AV6" s="1"/>
      <c r="AW6" s="1"/>
      <c r="AX6" s="1"/>
      <c r="AY6" s="1"/>
      <c r="AZ6" s="1"/>
      <c r="BA6" s="1"/>
      <c r="BB6" s="1"/>
      <c r="BC6" s="1"/>
      <c r="BD6" s="1"/>
      <c r="BE6" s="1"/>
      <c r="BF6" s="1"/>
      <c r="BG6" s="1"/>
      <c r="BH6" s="1"/>
      <c r="BI6" s="1"/>
    </row>
    <row r="7" spans="1:61" ht="15" customHeight="1">
      <c r="A7" s="1"/>
      <c r="B7" s="467"/>
      <c r="C7" s="298"/>
      <c r="D7" s="299"/>
      <c r="E7" s="310"/>
      <c r="F7" s="298"/>
      <c r="G7" s="298"/>
      <c r="H7" s="298"/>
      <c r="I7" s="299"/>
      <c r="J7" s="310"/>
      <c r="K7" s="298"/>
      <c r="L7" s="467"/>
      <c r="M7" s="298"/>
      <c r="N7" s="467"/>
      <c r="O7" s="299"/>
      <c r="P7" s="310"/>
      <c r="Q7" s="298"/>
      <c r="R7" s="467"/>
      <c r="S7" s="298"/>
      <c r="T7" s="467"/>
      <c r="U7" s="299"/>
      <c r="V7" s="310"/>
      <c r="W7" s="298"/>
      <c r="X7" s="467"/>
      <c r="Y7" s="298"/>
      <c r="Z7" s="467"/>
      <c r="AA7" s="299"/>
      <c r="AB7" s="310"/>
      <c r="AC7" s="298"/>
      <c r="AD7" s="467"/>
      <c r="AE7" s="298"/>
      <c r="AF7" s="467"/>
      <c r="AG7" s="299"/>
      <c r="AH7" s="310"/>
      <c r="AI7" s="298"/>
      <c r="AJ7" s="467"/>
      <c r="AK7" s="298"/>
      <c r="AL7" s="467"/>
      <c r="AM7" s="299"/>
      <c r="AN7" s="1"/>
      <c r="AO7" s="490"/>
      <c r="AP7" s="298"/>
      <c r="AQ7" s="298"/>
      <c r="AR7" s="298"/>
      <c r="AS7" s="298"/>
      <c r="AT7" s="491"/>
      <c r="AU7" s="1"/>
      <c r="AV7" s="1"/>
      <c r="AW7" s="1"/>
      <c r="AX7" s="1"/>
      <c r="AY7" s="1"/>
      <c r="AZ7" s="1"/>
      <c r="BA7" s="1"/>
      <c r="BB7" s="1"/>
      <c r="BC7" s="1"/>
      <c r="BD7" s="1"/>
      <c r="BE7" s="1"/>
      <c r="BF7" s="1"/>
      <c r="BG7" s="1"/>
      <c r="BH7" s="1"/>
      <c r="BI7" s="1"/>
    </row>
    <row r="8" spans="1:61" ht="15" customHeight="1">
      <c r="A8" s="1"/>
      <c r="B8" s="467"/>
      <c r="C8" s="298"/>
      <c r="D8" s="299"/>
      <c r="E8" s="310"/>
      <c r="F8" s="298"/>
      <c r="G8" s="298"/>
      <c r="H8" s="298"/>
      <c r="I8" s="299"/>
      <c r="J8" s="474" t="str">
        <f>IF(AND('Mapa final'!$K$27="Muy Alta",'Mapa final'!$O$27="Leve"),CONCATENATE("R",'Mapa final'!$A$27),"")</f>
        <v/>
      </c>
      <c r="K8" s="469"/>
      <c r="L8" s="465" t="str">
        <f>IF(AND('Mapa final'!$K$28="Muy Alta",'Mapa final'!$O$28="Leve"),CONCATENATE("R",'Mapa final'!$A$28),"")</f>
        <v/>
      </c>
      <c r="M8" s="469"/>
      <c r="N8" s="465" t="str">
        <f>IF(AND('Mapa final'!$K$30="Muy Alta",'Mapa final'!$O$30="Leve"),CONCATENATE("R",'Mapa final'!$A$30),"")</f>
        <v/>
      </c>
      <c r="O8" s="466"/>
      <c r="P8" s="474" t="str">
        <f>IF(AND('Mapa final'!$K$27="Muy Alta",'Mapa final'!$O$27="Menor"),CONCATENATE("R",'Mapa final'!$A$27),"")</f>
        <v/>
      </c>
      <c r="Q8" s="469"/>
      <c r="R8" s="465" t="str">
        <f>IF(AND('Mapa final'!$K$28="Muy Alta",'Mapa final'!$O$28="Menor"),CONCATENATE("R",'Mapa final'!$A$28),"")</f>
        <v/>
      </c>
      <c r="S8" s="469"/>
      <c r="T8" s="465" t="str">
        <f>IF(AND('Mapa final'!$K$30="Muy Alta",'Mapa final'!$O$30="Menor"),CONCATENATE("R",'Mapa final'!$A$30),"")</f>
        <v/>
      </c>
      <c r="U8" s="466"/>
      <c r="V8" s="474" t="str">
        <f>IF(AND('Mapa final'!$K$27="Muy Alta",'Mapa final'!$O$27="Moderado"),CONCATENATE("R",'Mapa final'!$A$27),"")</f>
        <v/>
      </c>
      <c r="W8" s="469"/>
      <c r="X8" s="465" t="str">
        <f>IF(AND('Mapa final'!$K$28="Muy Alta",'Mapa final'!$O$28="Moderado"),CONCATENATE("R",'Mapa final'!$A$28),"")</f>
        <v/>
      </c>
      <c r="Y8" s="469"/>
      <c r="Z8" s="465" t="str">
        <f>IF(AND('Mapa final'!$K$30="Muy Alta",'Mapa final'!$O$30="Moderado"),CONCATENATE("R",'Mapa final'!$A$30),"")</f>
        <v/>
      </c>
      <c r="AA8" s="466"/>
      <c r="AB8" s="474" t="str">
        <f>IF(AND('Mapa final'!$K$27="Muy Alta",'Mapa final'!$O$27="Mayor"),CONCATENATE("R",'Mapa final'!$A$27),"")</f>
        <v/>
      </c>
      <c r="AC8" s="469"/>
      <c r="AD8" s="465" t="str">
        <f>IF(AND('Mapa final'!$K$28="Muy Alta",'Mapa final'!$O$28="Mayor"),CONCATENATE("R",'Mapa final'!$A$28),"")</f>
        <v/>
      </c>
      <c r="AE8" s="469"/>
      <c r="AF8" s="465" t="str">
        <f>IF(AND('Mapa final'!$K$30="Muy Alta",'Mapa final'!$O$30="Mayor"),CONCATENATE("R",'Mapa final'!$A$30),"")</f>
        <v/>
      </c>
      <c r="AG8" s="466"/>
      <c r="AH8" s="468" t="str">
        <f>IF(AND('Mapa final'!$K$27="Muy Alta",'Mapa final'!$O$27="Catastrófico"),CONCATENATE("R",'Mapa final'!$A$27),"")</f>
        <v/>
      </c>
      <c r="AI8" s="469"/>
      <c r="AJ8" s="470" t="str">
        <f>IF(AND('Mapa final'!$K$28="Muy Alta",'Mapa final'!$O$28="Catastrófico"),CONCATENATE("R",'Mapa final'!$A$28),"")</f>
        <v/>
      </c>
      <c r="AK8" s="469"/>
      <c r="AL8" s="470" t="str">
        <f>IF(AND('Mapa final'!$K$30="Muy Alta",'Mapa final'!$O$30="Catastrófico"),CONCATENATE("R",'Mapa final'!$A$30),"")</f>
        <v/>
      </c>
      <c r="AM8" s="466"/>
      <c r="AN8" s="1"/>
      <c r="AO8" s="490"/>
      <c r="AP8" s="298"/>
      <c r="AQ8" s="298"/>
      <c r="AR8" s="298"/>
      <c r="AS8" s="298"/>
      <c r="AT8" s="491"/>
      <c r="AU8" s="1"/>
      <c r="AV8" s="1"/>
      <c r="AW8" s="1"/>
      <c r="AX8" s="1"/>
      <c r="AY8" s="1"/>
      <c r="AZ8" s="1"/>
      <c r="BA8" s="1"/>
      <c r="BB8" s="1"/>
      <c r="BC8" s="1"/>
      <c r="BD8" s="1"/>
      <c r="BE8" s="1"/>
      <c r="BF8" s="1"/>
      <c r="BG8" s="1"/>
      <c r="BH8" s="1"/>
      <c r="BI8" s="1"/>
    </row>
    <row r="9" spans="1:61" ht="15" customHeight="1">
      <c r="A9" s="1"/>
      <c r="B9" s="467"/>
      <c r="C9" s="298"/>
      <c r="D9" s="299"/>
      <c r="E9" s="310"/>
      <c r="F9" s="298"/>
      <c r="G9" s="298"/>
      <c r="H9" s="298"/>
      <c r="I9" s="299"/>
      <c r="J9" s="310"/>
      <c r="K9" s="298"/>
      <c r="L9" s="467"/>
      <c r="M9" s="298"/>
      <c r="N9" s="467"/>
      <c r="O9" s="299"/>
      <c r="P9" s="310"/>
      <c r="Q9" s="298"/>
      <c r="R9" s="467"/>
      <c r="S9" s="298"/>
      <c r="T9" s="467"/>
      <c r="U9" s="299"/>
      <c r="V9" s="310"/>
      <c r="W9" s="298"/>
      <c r="X9" s="467"/>
      <c r="Y9" s="298"/>
      <c r="Z9" s="467"/>
      <c r="AA9" s="299"/>
      <c r="AB9" s="310"/>
      <c r="AC9" s="298"/>
      <c r="AD9" s="467"/>
      <c r="AE9" s="298"/>
      <c r="AF9" s="467"/>
      <c r="AG9" s="299"/>
      <c r="AH9" s="310"/>
      <c r="AI9" s="298"/>
      <c r="AJ9" s="467"/>
      <c r="AK9" s="298"/>
      <c r="AL9" s="467"/>
      <c r="AM9" s="299"/>
      <c r="AN9" s="1"/>
      <c r="AO9" s="490"/>
      <c r="AP9" s="298"/>
      <c r="AQ9" s="298"/>
      <c r="AR9" s="298"/>
      <c r="AS9" s="298"/>
      <c r="AT9" s="491"/>
      <c r="AU9" s="1"/>
      <c r="AV9" s="1"/>
      <c r="AW9" s="1"/>
      <c r="AX9" s="1"/>
      <c r="AY9" s="1"/>
      <c r="AZ9" s="1"/>
      <c r="BA9" s="1"/>
      <c r="BB9" s="1"/>
      <c r="BC9" s="1"/>
      <c r="BD9" s="1"/>
      <c r="BE9" s="1"/>
      <c r="BF9" s="1"/>
      <c r="BG9" s="1"/>
      <c r="BH9" s="1"/>
      <c r="BI9" s="1"/>
    </row>
    <row r="10" spans="1:61" ht="15" customHeight="1">
      <c r="A10" s="1"/>
      <c r="B10" s="467"/>
      <c r="C10" s="298"/>
      <c r="D10" s="299"/>
      <c r="E10" s="310"/>
      <c r="F10" s="298"/>
      <c r="G10" s="298"/>
      <c r="H10" s="298"/>
      <c r="I10" s="299"/>
      <c r="J10" s="474" t="str">
        <f>IF(AND('Mapa final'!$K$32="Muy Alta",'Mapa final'!$O$32="Leve"),CONCATENATE("R",'Mapa final'!$A$32),"")</f>
        <v/>
      </c>
      <c r="K10" s="469"/>
      <c r="L10" s="465" t="str">
        <f>IF(AND('Mapa final'!$K$38="Muy Alta",'Mapa final'!$O$38="Leve"),CONCATENATE("R",'Mapa final'!$A$38),"")</f>
        <v/>
      </c>
      <c r="M10" s="469"/>
      <c r="N10" s="465" t="e">
        <f>IF(AND('Mapa final'!#REF!="Muy Alta",'Mapa final'!#REF!="Leve"),CONCATENATE("R",'Mapa final'!#REF!),"")</f>
        <v>#REF!</v>
      </c>
      <c r="O10" s="466"/>
      <c r="P10" s="474" t="str">
        <f>IF(AND('Mapa final'!$K$32="Muy Alta",'Mapa final'!$O$32="Menor"),CONCATENATE("R",'Mapa final'!$A$32),"")</f>
        <v/>
      </c>
      <c r="Q10" s="469"/>
      <c r="R10" s="465" t="str">
        <f>IF(AND('Mapa final'!$K$38="Muy Alta",'Mapa final'!$O$38="Menor"),CONCATENATE("R",'Mapa final'!$A$38),"")</f>
        <v/>
      </c>
      <c r="S10" s="469"/>
      <c r="T10" s="465" t="e">
        <f>IF(AND('Mapa final'!#REF!="Muy Alta",'Mapa final'!#REF!="Menor"),CONCATENATE("R",'Mapa final'!#REF!),"")</f>
        <v>#REF!</v>
      </c>
      <c r="U10" s="466"/>
      <c r="V10" s="474" t="str">
        <f>IF(AND('Mapa final'!$K$32="Muy Alta",'Mapa final'!$O$32="Moderado"),CONCATENATE("R",'Mapa final'!$A$32),"")</f>
        <v/>
      </c>
      <c r="W10" s="469"/>
      <c r="X10" s="465" t="str">
        <f>IF(AND('Mapa final'!$K$38="Muy Alta",'Mapa final'!$O$38="Moderado"),CONCATENATE("R",'Mapa final'!$A$38),"")</f>
        <v/>
      </c>
      <c r="Y10" s="469"/>
      <c r="Z10" s="465" t="e">
        <f>IF(AND('Mapa final'!#REF!="Muy Alta",'Mapa final'!#REF!="Moderado"),CONCATENATE("R",'Mapa final'!#REF!),"")</f>
        <v>#REF!</v>
      </c>
      <c r="AA10" s="466"/>
      <c r="AB10" s="474" t="str">
        <f>IF(AND('Mapa final'!$K$32="Muy Alta",'Mapa final'!$O$32="Mayor"),CONCATENATE("R",'Mapa final'!$A$32),"")</f>
        <v/>
      </c>
      <c r="AC10" s="469"/>
      <c r="AD10" s="465" t="str">
        <f>IF(AND('Mapa final'!$K$38="Muy Alta",'Mapa final'!$O$38="Mayor"),CONCATENATE("R",'Mapa final'!$A$38),"")</f>
        <v/>
      </c>
      <c r="AE10" s="469"/>
      <c r="AF10" s="465" t="e">
        <f>IF(AND('Mapa final'!#REF!="Muy Alta",'Mapa final'!#REF!="Mayor"),CONCATENATE("R",'Mapa final'!#REF!),"")</f>
        <v>#REF!</v>
      </c>
      <c r="AG10" s="466"/>
      <c r="AH10" s="468" t="str">
        <f>IF(AND('Mapa final'!$K$32="Muy Alta",'Mapa final'!$O$32="Catastrófico"),CONCATENATE("R",'Mapa final'!$A$32),"")</f>
        <v/>
      </c>
      <c r="AI10" s="469"/>
      <c r="AJ10" s="470" t="str">
        <f>IF(AND('Mapa final'!$K$38="Muy Alta",'Mapa final'!$O$38="Catastrófico"),CONCATENATE("R",'Mapa final'!$A$38),"")</f>
        <v/>
      </c>
      <c r="AK10" s="469"/>
      <c r="AL10" s="470" t="e">
        <f>IF(AND('Mapa final'!#REF!="Muy Alta",'Mapa final'!#REF!="Catastrófico"),CONCATENATE("R",'Mapa final'!#REF!),"")</f>
        <v>#REF!</v>
      </c>
      <c r="AM10" s="466"/>
      <c r="AN10" s="1"/>
      <c r="AO10" s="490"/>
      <c r="AP10" s="298"/>
      <c r="AQ10" s="298"/>
      <c r="AR10" s="298"/>
      <c r="AS10" s="298"/>
      <c r="AT10" s="491"/>
      <c r="AU10" s="1"/>
      <c r="AV10" s="1"/>
      <c r="AW10" s="1"/>
      <c r="AX10" s="1"/>
      <c r="AY10" s="1"/>
      <c r="AZ10" s="1"/>
      <c r="BA10" s="1"/>
      <c r="BB10" s="1"/>
      <c r="BC10" s="1"/>
      <c r="BD10" s="1"/>
      <c r="BE10" s="1"/>
      <c r="BF10" s="1"/>
      <c r="BG10" s="1"/>
      <c r="BH10" s="1"/>
      <c r="BI10" s="1"/>
    </row>
    <row r="11" spans="1:61" ht="15" customHeight="1">
      <c r="A11" s="1"/>
      <c r="B11" s="467"/>
      <c r="C11" s="298"/>
      <c r="D11" s="299"/>
      <c r="E11" s="310"/>
      <c r="F11" s="298"/>
      <c r="G11" s="298"/>
      <c r="H11" s="298"/>
      <c r="I11" s="299"/>
      <c r="J11" s="310"/>
      <c r="K11" s="298"/>
      <c r="L11" s="467"/>
      <c r="M11" s="298"/>
      <c r="N11" s="467"/>
      <c r="O11" s="299"/>
      <c r="P11" s="310"/>
      <c r="Q11" s="298"/>
      <c r="R11" s="467"/>
      <c r="S11" s="298"/>
      <c r="T11" s="467"/>
      <c r="U11" s="299"/>
      <c r="V11" s="310"/>
      <c r="W11" s="298"/>
      <c r="X11" s="467"/>
      <c r="Y11" s="298"/>
      <c r="Z11" s="467"/>
      <c r="AA11" s="299"/>
      <c r="AB11" s="310"/>
      <c r="AC11" s="298"/>
      <c r="AD11" s="467"/>
      <c r="AE11" s="298"/>
      <c r="AF11" s="467"/>
      <c r="AG11" s="299"/>
      <c r="AH11" s="310"/>
      <c r="AI11" s="298"/>
      <c r="AJ11" s="467"/>
      <c r="AK11" s="298"/>
      <c r="AL11" s="467"/>
      <c r="AM11" s="299"/>
      <c r="AN11" s="1"/>
      <c r="AO11" s="490"/>
      <c r="AP11" s="298"/>
      <c r="AQ11" s="298"/>
      <c r="AR11" s="298"/>
      <c r="AS11" s="298"/>
      <c r="AT11" s="491"/>
      <c r="AU11" s="1"/>
      <c r="AV11" s="1"/>
      <c r="AW11" s="1"/>
      <c r="AX11" s="1"/>
      <c r="AY11" s="1"/>
      <c r="AZ11" s="1"/>
      <c r="BA11" s="1"/>
      <c r="BB11" s="1"/>
      <c r="BC11" s="1"/>
      <c r="BD11" s="1"/>
      <c r="BE11" s="1"/>
      <c r="BF11" s="1"/>
      <c r="BG11" s="1"/>
      <c r="BH11" s="1"/>
      <c r="BI11" s="1"/>
    </row>
    <row r="12" spans="1:61" ht="15" customHeight="1">
      <c r="A12" s="1"/>
      <c r="B12" s="467"/>
      <c r="C12" s="298"/>
      <c r="D12" s="299"/>
      <c r="E12" s="310"/>
      <c r="F12" s="298"/>
      <c r="G12" s="298"/>
      <c r="H12" s="298"/>
      <c r="I12" s="299"/>
      <c r="J12" s="474" t="e">
        <f>IF(AND('Mapa final'!#REF!="Muy Alta",'Mapa final'!#REF!="Leve"),CONCATENATE("R",'Mapa final'!#REF!),"")</f>
        <v>#REF!</v>
      </c>
      <c r="K12" s="469"/>
      <c r="L12" s="465" t="e">
        <f>IF(AND('Mapa final'!#REF!="Muy Alta",'Mapa final'!#REF!="Leve"),CONCATENATE("R",'Mapa final'!#REF!),"")</f>
        <v>#REF!</v>
      </c>
      <c r="M12" s="469"/>
      <c r="N12" s="465" t="e">
        <f>IF(AND('Mapa final'!#REF!="Muy Alta",'Mapa final'!#REF!="Leve"),CONCATENATE("R",'Mapa final'!#REF!),"")</f>
        <v>#REF!</v>
      </c>
      <c r="O12" s="466"/>
      <c r="P12" s="474" t="e">
        <f>IF(AND('Mapa final'!#REF!="Muy Alta",'Mapa final'!#REF!="Menor"),CONCATENATE("R",'Mapa final'!#REF!),"")</f>
        <v>#REF!</v>
      </c>
      <c r="Q12" s="469"/>
      <c r="R12" s="465" t="e">
        <f>IF(AND('Mapa final'!#REF!="Muy Alta",'Mapa final'!#REF!="Menor"),CONCATENATE("R",'Mapa final'!#REF!),"")</f>
        <v>#REF!</v>
      </c>
      <c r="S12" s="469"/>
      <c r="T12" s="465" t="e">
        <f>IF(AND('Mapa final'!#REF!="Muy Alta",'Mapa final'!#REF!="Menor"),CONCATENATE("R",'Mapa final'!#REF!),"")</f>
        <v>#REF!</v>
      </c>
      <c r="U12" s="466"/>
      <c r="V12" s="474" t="e">
        <f>IF(AND('Mapa final'!#REF!="Muy Alta",'Mapa final'!#REF!="Moderado"),CONCATENATE("R",'Mapa final'!#REF!),"")</f>
        <v>#REF!</v>
      </c>
      <c r="W12" s="469"/>
      <c r="X12" s="465" t="e">
        <f>IF(AND('Mapa final'!#REF!="Muy Alta",'Mapa final'!#REF!="Moderado"),CONCATENATE("R",'Mapa final'!#REF!),"")</f>
        <v>#REF!</v>
      </c>
      <c r="Y12" s="469"/>
      <c r="Z12" s="465" t="e">
        <f>IF(AND('Mapa final'!#REF!="Muy Alta",'Mapa final'!#REF!="Moderado"),CONCATENATE("R",'Mapa final'!#REF!),"")</f>
        <v>#REF!</v>
      </c>
      <c r="AA12" s="466"/>
      <c r="AB12" s="474" t="e">
        <f>IF(AND('Mapa final'!#REF!="Muy Alta",'Mapa final'!#REF!="Mayor"),CONCATENATE("R",'Mapa final'!#REF!),"")</f>
        <v>#REF!</v>
      </c>
      <c r="AC12" s="469"/>
      <c r="AD12" s="465" t="e">
        <f>IF(AND('Mapa final'!#REF!="Muy Alta",'Mapa final'!#REF!="Mayor"),CONCATENATE("R",'Mapa final'!#REF!),"")</f>
        <v>#REF!</v>
      </c>
      <c r="AE12" s="469"/>
      <c r="AF12" s="465" t="e">
        <f>IF(AND('Mapa final'!#REF!="Muy Alta",'Mapa final'!#REF!="Mayor"),CONCATENATE("R",'Mapa final'!#REF!),"")</f>
        <v>#REF!</v>
      </c>
      <c r="AG12" s="466"/>
      <c r="AH12" s="468" t="e">
        <f>IF(AND('Mapa final'!#REF!="Muy Alta",'Mapa final'!#REF!="Catastrófico"),CONCATENATE("R",'Mapa final'!#REF!),"")</f>
        <v>#REF!</v>
      </c>
      <c r="AI12" s="469"/>
      <c r="AJ12" s="470" t="e">
        <f>IF(AND('Mapa final'!#REF!="Muy Alta",'Mapa final'!#REF!="Catastrófico"),CONCATENATE("R",'Mapa final'!#REF!),"")</f>
        <v>#REF!</v>
      </c>
      <c r="AK12" s="469"/>
      <c r="AL12" s="470" t="e">
        <f>IF(AND('Mapa final'!#REF!="Muy Alta",'Mapa final'!#REF!="Catastrófico"),CONCATENATE("R",'Mapa final'!#REF!),"")</f>
        <v>#REF!</v>
      </c>
      <c r="AM12" s="466"/>
      <c r="AN12" s="1"/>
      <c r="AO12" s="490"/>
      <c r="AP12" s="298"/>
      <c r="AQ12" s="298"/>
      <c r="AR12" s="298"/>
      <c r="AS12" s="298"/>
      <c r="AT12" s="491"/>
      <c r="AU12" s="1"/>
      <c r="AV12" s="1"/>
      <c r="AW12" s="1"/>
      <c r="AX12" s="1"/>
      <c r="AY12" s="1"/>
      <c r="AZ12" s="1"/>
      <c r="BA12" s="1"/>
      <c r="BB12" s="1"/>
      <c r="BC12" s="1"/>
      <c r="BD12" s="1"/>
      <c r="BE12" s="1"/>
      <c r="BF12" s="1"/>
      <c r="BG12" s="1"/>
      <c r="BH12" s="1"/>
      <c r="BI12" s="1"/>
    </row>
    <row r="13" spans="1:61" ht="15.75" customHeight="1">
      <c r="A13" s="1"/>
      <c r="B13" s="467"/>
      <c r="C13" s="298"/>
      <c r="D13" s="299"/>
      <c r="E13" s="476"/>
      <c r="F13" s="477"/>
      <c r="G13" s="477"/>
      <c r="H13" s="477"/>
      <c r="I13" s="479"/>
      <c r="J13" s="310"/>
      <c r="K13" s="298"/>
      <c r="L13" s="467"/>
      <c r="M13" s="298"/>
      <c r="N13" s="467"/>
      <c r="O13" s="299"/>
      <c r="P13" s="310"/>
      <c r="Q13" s="298"/>
      <c r="R13" s="467"/>
      <c r="S13" s="298"/>
      <c r="T13" s="467"/>
      <c r="U13" s="299"/>
      <c r="V13" s="310"/>
      <c r="W13" s="298"/>
      <c r="X13" s="467"/>
      <c r="Y13" s="298"/>
      <c r="Z13" s="467"/>
      <c r="AA13" s="299"/>
      <c r="AB13" s="310"/>
      <c r="AC13" s="298"/>
      <c r="AD13" s="467"/>
      <c r="AE13" s="298"/>
      <c r="AF13" s="467"/>
      <c r="AG13" s="299"/>
      <c r="AH13" s="476"/>
      <c r="AI13" s="477"/>
      <c r="AJ13" s="478"/>
      <c r="AK13" s="477"/>
      <c r="AL13" s="478"/>
      <c r="AM13" s="479"/>
      <c r="AN13" s="1"/>
      <c r="AO13" s="492"/>
      <c r="AP13" s="493"/>
      <c r="AQ13" s="493"/>
      <c r="AR13" s="493"/>
      <c r="AS13" s="493"/>
      <c r="AT13" s="494"/>
      <c r="AU13" s="1"/>
      <c r="AV13" s="1"/>
      <c r="AW13" s="1"/>
      <c r="AX13" s="1"/>
      <c r="AY13" s="1"/>
      <c r="AZ13" s="1"/>
      <c r="BA13" s="1"/>
      <c r="BB13" s="1"/>
      <c r="BC13" s="1"/>
      <c r="BD13" s="1"/>
      <c r="BE13" s="1"/>
      <c r="BF13" s="1"/>
      <c r="BG13" s="1"/>
      <c r="BH13" s="1"/>
      <c r="BI13" s="1"/>
    </row>
    <row r="14" spans="1:61" ht="15" customHeight="1">
      <c r="A14" s="1"/>
      <c r="B14" s="467"/>
      <c r="C14" s="298"/>
      <c r="D14" s="299"/>
      <c r="E14" s="498" t="s">
        <v>131</v>
      </c>
      <c r="F14" s="472"/>
      <c r="G14" s="472"/>
      <c r="H14" s="472"/>
      <c r="I14" s="472"/>
      <c r="J14" s="482" t="str">
        <f>IF(AND('Mapa final'!$K$23="Alta",'Mapa final'!$O$23="Leve"),CONCATENATE("R",'Mapa final'!$A$23),"")</f>
        <v/>
      </c>
      <c r="K14" s="472"/>
      <c r="L14" s="480" t="str">
        <f>IF(AND('Mapa final'!$K$25="Alta",'Mapa final'!$O$25="Leve"),CONCATENATE("R",'Mapa final'!$A$25),"")</f>
        <v/>
      </c>
      <c r="M14" s="472"/>
      <c r="N14" s="480" t="str">
        <f>IF(AND('Mapa final'!$K$26="Alta",'Mapa final'!$O$26="Leve"),CONCATENATE("R",'Mapa final'!$A$26),"")</f>
        <v/>
      </c>
      <c r="O14" s="481"/>
      <c r="P14" s="482" t="str">
        <f>IF(AND('Mapa final'!$K$23="Alta",'Mapa final'!$O$23="Menor"),CONCATENATE("R",'Mapa final'!$A$23),"")</f>
        <v/>
      </c>
      <c r="Q14" s="472"/>
      <c r="R14" s="480" t="str">
        <f>IF(AND('Mapa final'!$K$25="Alta",'Mapa final'!$O$25="Menor"),CONCATENATE("R",'Mapa final'!$A$25),"")</f>
        <v/>
      </c>
      <c r="S14" s="472"/>
      <c r="T14" s="480" t="str">
        <f>IF(AND('Mapa final'!$K$26="Alta",'Mapa final'!$O$26="Menor"),CONCATENATE("R",'Mapa final'!$A$26),"")</f>
        <v/>
      </c>
      <c r="U14" s="481"/>
      <c r="V14" s="471" t="str">
        <f>IF(AND('Mapa final'!$K$23="Alta",'Mapa final'!$O$23="Moderado"),CONCATENATE("R",'Mapa final'!$A$23),"")</f>
        <v/>
      </c>
      <c r="W14" s="472"/>
      <c r="X14" s="473" t="str">
        <f>IF(AND('Mapa final'!$K$25="Alta",'Mapa final'!$O$25="Moderado"),CONCATENATE("R",'Mapa final'!$A$25),"")</f>
        <v/>
      </c>
      <c r="Y14" s="472"/>
      <c r="Z14" s="473" t="str">
        <f>IF(AND('Mapa final'!$K$26="Alta",'Mapa final'!$O$26="Moderado"),CONCATENATE("R",'Mapa final'!$A$26),"")</f>
        <v/>
      </c>
      <c r="AA14" s="481"/>
      <c r="AB14" s="471" t="str">
        <f>IF(AND('Mapa final'!$K$23="Alta",'Mapa final'!$O$23="Mayor"),CONCATENATE("R",'Mapa final'!$A$23),"")</f>
        <v/>
      </c>
      <c r="AC14" s="472"/>
      <c r="AD14" s="473" t="str">
        <f>IF(AND('Mapa final'!$K$25="Alta",'Mapa final'!$O$25="Mayor"),CONCATENATE("R",'Mapa final'!$A$25),"")</f>
        <v/>
      </c>
      <c r="AE14" s="472"/>
      <c r="AF14" s="473" t="str">
        <f>IF(AND('Mapa final'!$K$26="Alta",'Mapa final'!$O$26="Mayor"),CONCATENATE("R",'Mapa final'!$A$26),"")</f>
        <v/>
      </c>
      <c r="AG14" s="481"/>
      <c r="AH14" s="483" t="str">
        <f>IF(AND('Mapa final'!$K$23="Alta",'Mapa final'!$O$23="Catastrófico"),CONCATENATE("R",'Mapa final'!$A$23),"")</f>
        <v/>
      </c>
      <c r="AI14" s="472"/>
      <c r="AJ14" s="475" t="str">
        <f>IF(AND('Mapa final'!$K$25="Alta",'Mapa final'!$O$25="Catastrófico"),CONCATENATE("R",'Mapa final'!$A$25),"")</f>
        <v/>
      </c>
      <c r="AK14" s="472"/>
      <c r="AL14" s="475" t="str">
        <f>IF(AND('Mapa final'!$K$26="Alta",'Mapa final'!$O$26="Catastrófico"),CONCATENATE("R",'Mapa final'!$A$26),"")</f>
        <v/>
      </c>
      <c r="AM14" s="481"/>
      <c r="AN14" s="1"/>
      <c r="AO14" s="495" t="s">
        <v>132</v>
      </c>
      <c r="AP14" s="488"/>
      <c r="AQ14" s="488"/>
      <c r="AR14" s="488"/>
      <c r="AS14" s="488"/>
      <c r="AT14" s="489"/>
      <c r="AU14" s="1"/>
      <c r="AV14" s="1"/>
      <c r="AW14" s="1"/>
      <c r="AX14" s="1"/>
      <c r="AY14" s="1"/>
      <c r="AZ14" s="1"/>
      <c r="BA14" s="1"/>
      <c r="BB14" s="1"/>
      <c r="BC14" s="1"/>
      <c r="BD14" s="1"/>
      <c r="BE14" s="1"/>
      <c r="BF14" s="1"/>
      <c r="BG14" s="1"/>
      <c r="BH14" s="1"/>
      <c r="BI14" s="1"/>
    </row>
    <row r="15" spans="1:61" ht="15" customHeight="1">
      <c r="A15" s="1"/>
      <c r="B15" s="467"/>
      <c r="C15" s="298"/>
      <c r="D15" s="299"/>
      <c r="E15" s="310"/>
      <c r="F15" s="298"/>
      <c r="G15" s="298"/>
      <c r="H15" s="298"/>
      <c r="I15" s="298"/>
      <c r="J15" s="310"/>
      <c r="K15" s="298"/>
      <c r="L15" s="467"/>
      <c r="M15" s="298"/>
      <c r="N15" s="467"/>
      <c r="O15" s="299"/>
      <c r="P15" s="310"/>
      <c r="Q15" s="298"/>
      <c r="R15" s="467"/>
      <c r="S15" s="298"/>
      <c r="T15" s="467"/>
      <c r="U15" s="299"/>
      <c r="V15" s="310"/>
      <c r="W15" s="298"/>
      <c r="X15" s="467"/>
      <c r="Y15" s="298"/>
      <c r="Z15" s="467"/>
      <c r="AA15" s="299"/>
      <c r="AB15" s="310"/>
      <c r="AC15" s="298"/>
      <c r="AD15" s="467"/>
      <c r="AE15" s="298"/>
      <c r="AF15" s="467"/>
      <c r="AG15" s="299"/>
      <c r="AH15" s="310"/>
      <c r="AI15" s="298"/>
      <c r="AJ15" s="467"/>
      <c r="AK15" s="298"/>
      <c r="AL15" s="467"/>
      <c r="AM15" s="299"/>
      <c r="AN15" s="1"/>
      <c r="AO15" s="490"/>
      <c r="AP15" s="298"/>
      <c r="AQ15" s="298"/>
      <c r="AR15" s="298"/>
      <c r="AS15" s="298"/>
      <c r="AT15" s="491"/>
      <c r="AU15" s="1"/>
      <c r="AV15" s="1"/>
      <c r="AW15" s="1"/>
      <c r="AX15" s="1"/>
      <c r="AY15" s="1"/>
      <c r="AZ15" s="1"/>
      <c r="BA15" s="1"/>
      <c r="BB15" s="1"/>
      <c r="BC15" s="1"/>
      <c r="BD15" s="1"/>
      <c r="BE15" s="1"/>
      <c r="BF15" s="1"/>
      <c r="BG15" s="1"/>
      <c r="BH15" s="1"/>
      <c r="BI15" s="1"/>
    </row>
    <row r="16" spans="1:61" ht="15" customHeight="1">
      <c r="A16" s="1"/>
      <c r="B16" s="467"/>
      <c r="C16" s="298"/>
      <c r="D16" s="299"/>
      <c r="E16" s="310"/>
      <c r="F16" s="298"/>
      <c r="G16" s="298"/>
      <c r="H16" s="298"/>
      <c r="I16" s="298"/>
      <c r="J16" s="486" t="str">
        <f>IF(AND('Mapa final'!$K$27="Alta",'Mapa final'!$O$27="Leve"),CONCATENATE("R",'Mapa final'!$A$27),"")</f>
        <v/>
      </c>
      <c r="K16" s="469"/>
      <c r="L16" s="485" t="str">
        <f>IF(AND('Mapa final'!$K$28="Alta",'Mapa final'!$O$28="Leve"),CONCATENATE("R",'Mapa final'!$A$28),"")</f>
        <v/>
      </c>
      <c r="M16" s="469"/>
      <c r="N16" s="485" t="str">
        <f>IF(AND('Mapa final'!$K$30="Alta",'Mapa final'!$O$30="Leve"),CONCATENATE("R",'Mapa final'!$A$30),"")</f>
        <v/>
      </c>
      <c r="O16" s="466"/>
      <c r="P16" s="486" t="str">
        <f>IF(AND('Mapa final'!$K$27="Alta",'Mapa final'!$O$27="Menor"),CONCATENATE("R",'Mapa final'!$A$27),"")</f>
        <v/>
      </c>
      <c r="Q16" s="469"/>
      <c r="R16" s="485" t="str">
        <f>IF(AND('Mapa final'!$K$28="Alta",'Mapa final'!$O$28="Menor"),CONCATENATE("R",'Mapa final'!$A$28),"")</f>
        <v/>
      </c>
      <c r="S16" s="469"/>
      <c r="T16" s="485" t="str">
        <f>IF(AND('Mapa final'!$K$30="Alta",'Mapa final'!$O$30="Menor"),CONCATENATE("R",'Mapa final'!$A$30),"")</f>
        <v/>
      </c>
      <c r="U16" s="466"/>
      <c r="V16" s="474" t="str">
        <f>IF(AND('Mapa final'!$K$27="Alta",'Mapa final'!$O$27="Moderado"),CONCATENATE("R",'Mapa final'!$A$27),"")</f>
        <v/>
      </c>
      <c r="W16" s="469"/>
      <c r="X16" s="465" t="str">
        <f>IF(AND('Mapa final'!$K$28="Alta",'Mapa final'!$O$28="Moderado"),CONCATENATE("R",'Mapa final'!$A$28),"")</f>
        <v/>
      </c>
      <c r="Y16" s="469"/>
      <c r="Z16" s="465" t="str">
        <f>IF(AND('Mapa final'!$K$30="Alta",'Mapa final'!$O$30="Moderado"),CONCATENATE("R",'Mapa final'!$A$30),"")</f>
        <v/>
      </c>
      <c r="AA16" s="466"/>
      <c r="AB16" s="474" t="str">
        <f>IF(AND('Mapa final'!$K$27="Alta",'Mapa final'!$O$27="Mayor"),CONCATENATE("R",'Mapa final'!$A$27),"")</f>
        <v/>
      </c>
      <c r="AC16" s="469"/>
      <c r="AD16" s="465" t="str">
        <f>IF(AND('Mapa final'!$K$28="Alta",'Mapa final'!$O$28="Mayor"),CONCATENATE("R",'Mapa final'!$A$28),"")</f>
        <v/>
      </c>
      <c r="AE16" s="469"/>
      <c r="AF16" s="465" t="str">
        <f>IF(AND('Mapa final'!$K$30="Alta",'Mapa final'!$O$30="Mayor"),CONCATENATE("R",'Mapa final'!$A$30),"")</f>
        <v/>
      </c>
      <c r="AG16" s="466"/>
      <c r="AH16" s="468" t="str">
        <f>IF(AND('Mapa final'!$K$27="Alta",'Mapa final'!$O$27="Catastrófico"),CONCATENATE("R",'Mapa final'!$A$27),"")</f>
        <v/>
      </c>
      <c r="AI16" s="469"/>
      <c r="AJ16" s="470" t="str">
        <f>IF(AND('Mapa final'!$K$28="Alta",'Mapa final'!$O$28="Catastrófico"),CONCATENATE("R",'Mapa final'!$A$28),"")</f>
        <v/>
      </c>
      <c r="AK16" s="469"/>
      <c r="AL16" s="470" t="str">
        <f>IF(AND('Mapa final'!$K$30="Alta",'Mapa final'!$O$30="Catastrófico"),CONCATENATE("R",'Mapa final'!$A$30),"")</f>
        <v/>
      </c>
      <c r="AM16" s="466"/>
      <c r="AN16" s="1"/>
      <c r="AO16" s="490"/>
      <c r="AP16" s="298"/>
      <c r="AQ16" s="298"/>
      <c r="AR16" s="298"/>
      <c r="AS16" s="298"/>
      <c r="AT16" s="491"/>
      <c r="AU16" s="1"/>
      <c r="AV16" s="1"/>
      <c r="AW16" s="1"/>
      <c r="AX16" s="1"/>
      <c r="AY16" s="1"/>
      <c r="AZ16" s="1"/>
      <c r="BA16" s="1"/>
      <c r="BB16" s="1"/>
      <c r="BC16" s="1"/>
      <c r="BD16" s="1"/>
      <c r="BE16" s="1"/>
      <c r="BF16" s="1"/>
      <c r="BG16" s="1"/>
      <c r="BH16" s="1"/>
      <c r="BI16" s="1"/>
    </row>
    <row r="17" spans="1:61" ht="15" customHeight="1">
      <c r="A17" s="1"/>
      <c r="B17" s="467"/>
      <c r="C17" s="298"/>
      <c r="D17" s="299"/>
      <c r="E17" s="310"/>
      <c r="F17" s="298"/>
      <c r="G17" s="298"/>
      <c r="H17" s="298"/>
      <c r="I17" s="298"/>
      <c r="J17" s="310"/>
      <c r="K17" s="298"/>
      <c r="L17" s="467"/>
      <c r="M17" s="298"/>
      <c r="N17" s="467"/>
      <c r="O17" s="299"/>
      <c r="P17" s="310"/>
      <c r="Q17" s="298"/>
      <c r="R17" s="467"/>
      <c r="S17" s="298"/>
      <c r="T17" s="467"/>
      <c r="U17" s="299"/>
      <c r="V17" s="310"/>
      <c r="W17" s="298"/>
      <c r="X17" s="467"/>
      <c r="Y17" s="298"/>
      <c r="Z17" s="467"/>
      <c r="AA17" s="299"/>
      <c r="AB17" s="310"/>
      <c r="AC17" s="298"/>
      <c r="AD17" s="467"/>
      <c r="AE17" s="298"/>
      <c r="AF17" s="467"/>
      <c r="AG17" s="299"/>
      <c r="AH17" s="310"/>
      <c r="AI17" s="298"/>
      <c r="AJ17" s="467"/>
      <c r="AK17" s="298"/>
      <c r="AL17" s="467"/>
      <c r="AM17" s="299"/>
      <c r="AN17" s="1"/>
      <c r="AO17" s="490"/>
      <c r="AP17" s="298"/>
      <c r="AQ17" s="298"/>
      <c r="AR17" s="298"/>
      <c r="AS17" s="298"/>
      <c r="AT17" s="491"/>
      <c r="AU17" s="1"/>
      <c r="AV17" s="1"/>
      <c r="AW17" s="1"/>
      <c r="AX17" s="1"/>
      <c r="AY17" s="1"/>
      <c r="AZ17" s="1"/>
      <c r="BA17" s="1"/>
      <c r="BB17" s="1"/>
      <c r="BC17" s="1"/>
      <c r="BD17" s="1"/>
      <c r="BE17" s="1"/>
      <c r="BF17" s="1"/>
      <c r="BG17" s="1"/>
      <c r="BH17" s="1"/>
      <c r="BI17" s="1"/>
    </row>
    <row r="18" spans="1:61" ht="15" customHeight="1">
      <c r="A18" s="1"/>
      <c r="B18" s="467"/>
      <c r="C18" s="298"/>
      <c r="D18" s="299"/>
      <c r="E18" s="310"/>
      <c r="F18" s="298"/>
      <c r="G18" s="298"/>
      <c r="H18" s="298"/>
      <c r="I18" s="298"/>
      <c r="J18" s="486" t="str">
        <f>IF(AND('Mapa final'!$K$32="Alta",'Mapa final'!$O$32="Leve"),CONCATENATE("R",'Mapa final'!$A$32),"")</f>
        <v/>
      </c>
      <c r="K18" s="469"/>
      <c r="L18" s="485" t="str">
        <f>IF(AND('Mapa final'!$K$38="Alta",'Mapa final'!$O$38="Leve"),CONCATENATE("R",'Mapa final'!$A$38),"")</f>
        <v/>
      </c>
      <c r="M18" s="469"/>
      <c r="N18" s="485" t="e">
        <f>IF(AND('Mapa final'!#REF!="Alta",'Mapa final'!#REF!="Leve"),CONCATENATE("R",'Mapa final'!#REF!),"")</f>
        <v>#REF!</v>
      </c>
      <c r="O18" s="466"/>
      <c r="P18" s="486" t="str">
        <f>IF(AND('Mapa final'!$K$32="Alta",'Mapa final'!$O$32="Menor"),CONCATENATE("R",'Mapa final'!$A$32),"")</f>
        <v/>
      </c>
      <c r="Q18" s="469"/>
      <c r="R18" s="485" t="str">
        <f>IF(AND('Mapa final'!$K$38="Alta",'Mapa final'!$O$38="Menor"),CONCATENATE("R",'Mapa final'!$A$38),"")</f>
        <v/>
      </c>
      <c r="S18" s="469"/>
      <c r="T18" s="485" t="e">
        <f>IF(AND('Mapa final'!#REF!="Alta",'Mapa final'!#REF!="Menor"),CONCATENATE("R",'Mapa final'!#REF!),"")</f>
        <v>#REF!</v>
      </c>
      <c r="U18" s="466"/>
      <c r="V18" s="474" t="str">
        <f>IF(AND('Mapa final'!$K$32="Alta",'Mapa final'!$O$32="Moderado"),CONCATENATE("R",'Mapa final'!$A$32),"")</f>
        <v/>
      </c>
      <c r="W18" s="469"/>
      <c r="X18" s="465" t="str">
        <f>IF(AND('Mapa final'!$K$38="Alta",'Mapa final'!$O$38="Moderado"),CONCATENATE("R",'Mapa final'!$A$38),"")</f>
        <v/>
      </c>
      <c r="Y18" s="469"/>
      <c r="Z18" s="465" t="e">
        <f>IF(AND('Mapa final'!#REF!="Alta",'Mapa final'!#REF!="Moderado"),CONCATENATE("R",'Mapa final'!#REF!),"")</f>
        <v>#REF!</v>
      </c>
      <c r="AA18" s="466"/>
      <c r="AB18" s="474" t="str">
        <f>IF(AND('Mapa final'!$K$32="Alta",'Mapa final'!$O$32="Mayor"),CONCATENATE("R",'Mapa final'!$A$32),"")</f>
        <v/>
      </c>
      <c r="AC18" s="469"/>
      <c r="AD18" s="465" t="str">
        <f>IF(AND('Mapa final'!$K$38="Alta",'Mapa final'!$O$38="Mayor"),CONCATENATE("R",'Mapa final'!$A$38),"")</f>
        <v/>
      </c>
      <c r="AE18" s="469"/>
      <c r="AF18" s="465" t="e">
        <f>IF(AND('Mapa final'!#REF!="Alta",'Mapa final'!#REF!="Mayor"),CONCATENATE("R",'Mapa final'!#REF!),"")</f>
        <v>#REF!</v>
      </c>
      <c r="AG18" s="466"/>
      <c r="AH18" s="468" t="str">
        <f>IF(AND('Mapa final'!$K$32="Alta",'Mapa final'!$O$32="Catastrófico"),CONCATENATE("R",'Mapa final'!$A$32),"")</f>
        <v/>
      </c>
      <c r="AI18" s="469"/>
      <c r="AJ18" s="470" t="str">
        <f>IF(AND('Mapa final'!$K$38="Alta",'Mapa final'!$O$38="Catastrófico"),CONCATENATE("R",'Mapa final'!$A$38),"")</f>
        <v/>
      </c>
      <c r="AK18" s="469"/>
      <c r="AL18" s="470" t="e">
        <f>IF(AND('Mapa final'!#REF!="Alta",'Mapa final'!#REF!="Catastrófico"),CONCATENATE("R",'Mapa final'!#REF!),"")</f>
        <v>#REF!</v>
      </c>
      <c r="AM18" s="466"/>
      <c r="AN18" s="1"/>
      <c r="AO18" s="490"/>
      <c r="AP18" s="298"/>
      <c r="AQ18" s="298"/>
      <c r="AR18" s="298"/>
      <c r="AS18" s="298"/>
      <c r="AT18" s="491"/>
      <c r="AU18" s="1"/>
      <c r="AV18" s="1"/>
      <c r="AW18" s="1"/>
      <c r="AX18" s="1"/>
      <c r="AY18" s="1"/>
      <c r="AZ18" s="1"/>
      <c r="BA18" s="1"/>
      <c r="BB18" s="1"/>
      <c r="BC18" s="1"/>
      <c r="BD18" s="1"/>
      <c r="BE18" s="1"/>
      <c r="BF18" s="1"/>
      <c r="BG18" s="1"/>
      <c r="BH18" s="1"/>
      <c r="BI18" s="1"/>
    </row>
    <row r="19" spans="1:61" ht="15" customHeight="1">
      <c r="A19" s="1"/>
      <c r="B19" s="467"/>
      <c r="C19" s="298"/>
      <c r="D19" s="299"/>
      <c r="E19" s="310"/>
      <c r="F19" s="298"/>
      <c r="G19" s="298"/>
      <c r="H19" s="298"/>
      <c r="I19" s="298"/>
      <c r="J19" s="310"/>
      <c r="K19" s="298"/>
      <c r="L19" s="467"/>
      <c r="M19" s="298"/>
      <c r="N19" s="467"/>
      <c r="O19" s="299"/>
      <c r="P19" s="310"/>
      <c r="Q19" s="298"/>
      <c r="R19" s="467"/>
      <c r="S19" s="298"/>
      <c r="T19" s="467"/>
      <c r="U19" s="299"/>
      <c r="V19" s="310"/>
      <c r="W19" s="298"/>
      <c r="X19" s="467"/>
      <c r="Y19" s="298"/>
      <c r="Z19" s="467"/>
      <c r="AA19" s="299"/>
      <c r="AB19" s="310"/>
      <c r="AC19" s="298"/>
      <c r="AD19" s="467"/>
      <c r="AE19" s="298"/>
      <c r="AF19" s="467"/>
      <c r="AG19" s="299"/>
      <c r="AH19" s="310"/>
      <c r="AI19" s="298"/>
      <c r="AJ19" s="467"/>
      <c r="AK19" s="298"/>
      <c r="AL19" s="467"/>
      <c r="AM19" s="299"/>
      <c r="AN19" s="1"/>
      <c r="AO19" s="490"/>
      <c r="AP19" s="298"/>
      <c r="AQ19" s="298"/>
      <c r="AR19" s="298"/>
      <c r="AS19" s="298"/>
      <c r="AT19" s="491"/>
      <c r="AU19" s="1"/>
      <c r="AV19" s="1"/>
      <c r="AW19" s="1"/>
      <c r="AX19" s="1"/>
      <c r="AY19" s="1"/>
      <c r="AZ19" s="1"/>
      <c r="BA19" s="1"/>
      <c r="BB19" s="1"/>
      <c r="BC19" s="1"/>
      <c r="BD19" s="1"/>
      <c r="BE19" s="1"/>
      <c r="BF19" s="1"/>
      <c r="BG19" s="1"/>
      <c r="BH19" s="1"/>
      <c r="BI19" s="1"/>
    </row>
    <row r="20" spans="1:61" ht="15" customHeight="1">
      <c r="A20" s="1"/>
      <c r="B20" s="467"/>
      <c r="C20" s="298"/>
      <c r="D20" s="299"/>
      <c r="E20" s="310"/>
      <c r="F20" s="298"/>
      <c r="G20" s="298"/>
      <c r="H20" s="298"/>
      <c r="I20" s="298"/>
      <c r="J20" s="486" t="e">
        <f>IF(AND('Mapa final'!#REF!="Alta",'Mapa final'!#REF!="Leve"),CONCATENATE("R",'Mapa final'!#REF!),"")</f>
        <v>#REF!</v>
      </c>
      <c r="K20" s="469"/>
      <c r="L20" s="485" t="e">
        <f>IF(AND('Mapa final'!#REF!="Alta",'Mapa final'!#REF!="Leve"),CONCATENATE("R",'Mapa final'!#REF!),"")</f>
        <v>#REF!</v>
      </c>
      <c r="M20" s="469"/>
      <c r="N20" s="485" t="e">
        <f>IF(AND('Mapa final'!#REF!="Alta",'Mapa final'!#REF!="Leve"),CONCATENATE("R",'Mapa final'!#REF!),"")</f>
        <v>#REF!</v>
      </c>
      <c r="O20" s="466"/>
      <c r="P20" s="486" t="e">
        <f>IF(AND('Mapa final'!#REF!="Alta",'Mapa final'!#REF!="Menor"),CONCATENATE("R",'Mapa final'!#REF!),"")</f>
        <v>#REF!</v>
      </c>
      <c r="Q20" s="469"/>
      <c r="R20" s="485" t="e">
        <f>IF(AND('Mapa final'!#REF!="Alta",'Mapa final'!#REF!="Menor"),CONCATENATE("R",'Mapa final'!#REF!),"")</f>
        <v>#REF!</v>
      </c>
      <c r="S20" s="469"/>
      <c r="T20" s="485" t="e">
        <f>IF(AND('Mapa final'!#REF!="Alta",'Mapa final'!#REF!="Menor"),CONCATENATE("R",'Mapa final'!#REF!),"")</f>
        <v>#REF!</v>
      </c>
      <c r="U20" s="466"/>
      <c r="V20" s="474" t="e">
        <f>IF(AND('Mapa final'!#REF!="Alta",'Mapa final'!#REF!="Moderado"),CONCATENATE("R",'Mapa final'!#REF!),"")</f>
        <v>#REF!</v>
      </c>
      <c r="W20" s="469"/>
      <c r="X20" s="465" t="e">
        <f>IF(AND('Mapa final'!#REF!="Alta",'Mapa final'!#REF!="Moderado"),CONCATENATE("R",'Mapa final'!#REF!),"")</f>
        <v>#REF!</v>
      </c>
      <c r="Y20" s="469"/>
      <c r="Z20" s="465" t="e">
        <f>IF(AND('Mapa final'!#REF!="Alta",'Mapa final'!#REF!="Moderado"),CONCATENATE("R",'Mapa final'!#REF!),"")</f>
        <v>#REF!</v>
      </c>
      <c r="AA20" s="466"/>
      <c r="AB20" s="474" t="e">
        <f>IF(AND('Mapa final'!#REF!="Alta",'Mapa final'!#REF!="Mayor"),CONCATENATE("R",'Mapa final'!#REF!),"")</f>
        <v>#REF!</v>
      </c>
      <c r="AC20" s="469"/>
      <c r="AD20" s="465" t="e">
        <f>IF(AND('Mapa final'!#REF!="Alta",'Mapa final'!#REF!="Mayor"),CONCATENATE("R",'Mapa final'!#REF!),"")</f>
        <v>#REF!</v>
      </c>
      <c r="AE20" s="469"/>
      <c r="AF20" s="465" t="e">
        <f>IF(AND('Mapa final'!#REF!="Alta",'Mapa final'!#REF!="Mayor"),CONCATENATE("R",'Mapa final'!#REF!),"")</f>
        <v>#REF!</v>
      </c>
      <c r="AG20" s="466"/>
      <c r="AH20" s="468" t="e">
        <f>IF(AND('Mapa final'!#REF!="Alta",'Mapa final'!#REF!="Catastrófico"),CONCATENATE("R",'Mapa final'!#REF!),"")</f>
        <v>#REF!</v>
      </c>
      <c r="AI20" s="469"/>
      <c r="AJ20" s="470" t="e">
        <f>IF(AND('Mapa final'!#REF!="Alta",'Mapa final'!#REF!="Catastrófico"),CONCATENATE("R",'Mapa final'!#REF!),"")</f>
        <v>#REF!</v>
      </c>
      <c r="AK20" s="469"/>
      <c r="AL20" s="470" t="e">
        <f>IF(AND('Mapa final'!#REF!="Alta",'Mapa final'!#REF!="Catastrófico"),CONCATENATE("R",'Mapa final'!#REF!),"")</f>
        <v>#REF!</v>
      </c>
      <c r="AM20" s="466"/>
      <c r="AN20" s="1"/>
      <c r="AO20" s="490"/>
      <c r="AP20" s="298"/>
      <c r="AQ20" s="298"/>
      <c r="AR20" s="298"/>
      <c r="AS20" s="298"/>
      <c r="AT20" s="491"/>
      <c r="AU20" s="1"/>
      <c r="AV20" s="1"/>
      <c r="AW20" s="1"/>
      <c r="AX20" s="1"/>
      <c r="AY20" s="1"/>
      <c r="AZ20" s="1"/>
      <c r="BA20" s="1"/>
      <c r="BB20" s="1"/>
      <c r="BC20" s="1"/>
      <c r="BD20" s="1"/>
      <c r="BE20" s="1"/>
      <c r="BF20" s="1"/>
      <c r="BG20" s="1"/>
      <c r="BH20" s="1"/>
      <c r="BI20" s="1"/>
    </row>
    <row r="21" spans="1:61" ht="15.75" customHeight="1">
      <c r="A21" s="1"/>
      <c r="B21" s="467"/>
      <c r="C21" s="298"/>
      <c r="D21" s="299"/>
      <c r="E21" s="476"/>
      <c r="F21" s="477"/>
      <c r="G21" s="477"/>
      <c r="H21" s="477"/>
      <c r="I21" s="477"/>
      <c r="J21" s="476"/>
      <c r="K21" s="477"/>
      <c r="L21" s="478"/>
      <c r="M21" s="477"/>
      <c r="N21" s="478"/>
      <c r="O21" s="479"/>
      <c r="P21" s="476"/>
      <c r="Q21" s="477"/>
      <c r="R21" s="478"/>
      <c r="S21" s="477"/>
      <c r="T21" s="478"/>
      <c r="U21" s="479"/>
      <c r="V21" s="476"/>
      <c r="W21" s="477"/>
      <c r="X21" s="478"/>
      <c r="Y21" s="477"/>
      <c r="Z21" s="478"/>
      <c r="AA21" s="479"/>
      <c r="AB21" s="476"/>
      <c r="AC21" s="477"/>
      <c r="AD21" s="478"/>
      <c r="AE21" s="477"/>
      <c r="AF21" s="478"/>
      <c r="AG21" s="479"/>
      <c r="AH21" s="476"/>
      <c r="AI21" s="477"/>
      <c r="AJ21" s="478"/>
      <c r="AK21" s="477"/>
      <c r="AL21" s="478"/>
      <c r="AM21" s="479"/>
      <c r="AN21" s="1"/>
      <c r="AO21" s="492"/>
      <c r="AP21" s="493"/>
      <c r="AQ21" s="493"/>
      <c r="AR21" s="493"/>
      <c r="AS21" s="493"/>
      <c r="AT21" s="494"/>
      <c r="AU21" s="1"/>
      <c r="AV21" s="1"/>
      <c r="AW21" s="1"/>
      <c r="AX21" s="1"/>
      <c r="AY21" s="1"/>
      <c r="AZ21" s="1"/>
      <c r="BA21" s="1"/>
      <c r="BB21" s="1"/>
      <c r="BC21" s="1"/>
      <c r="BD21" s="1"/>
      <c r="BE21" s="1"/>
      <c r="BF21" s="1"/>
      <c r="BG21" s="1"/>
      <c r="BH21" s="1"/>
      <c r="BI21" s="1"/>
    </row>
    <row r="22" spans="1:61" ht="14.25" customHeight="1">
      <c r="A22" s="1"/>
      <c r="B22" s="467"/>
      <c r="C22" s="298"/>
      <c r="D22" s="299"/>
      <c r="E22" s="498" t="s">
        <v>133</v>
      </c>
      <c r="F22" s="472"/>
      <c r="G22" s="472"/>
      <c r="H22" s="472"/>
      <c r="I22" s="481"/>
      <c r="J22" s="482" t="str">
        <f>IF(AND('Mapa final'!$K$23="Media",'Mapa final'!$O$23="Leve"),CONCATENATE("R",'Mapa final'!$A$23),"")</f>
        <v/>
      </c>
      <c r="K22" s="472"/>
      <c r="L22" s="480" t="str">
        <f>IF(AND('Mapa final'!$K$25="Media",'Mapa final'!$O$25="Leve"),CONCATENATE("R",'Mapa final'!$A$25),"")</f>
        <v/>
      </c>
      <c r="M22" s="472"/>
      <c r="N22" s="480" t="str">
        <f>IF(AND('Mapa final'!$K$26="Media",'Mapa final'!$O$26="Leve"),CONCATENATE("R",'Mapa final'!$A$26),"")</f>
        <v/>
      </c>
      <c r="O22" s="481"/>
      <c r="P22" s="482" t="str">
        <f>IF(AND('Mapa final'!$K$23="Media",'Mapa final'!$O$23="Menor"),CONCATENATE("R",'Mapa final'!$A$23),"")</f>
        <v/>
      </c>
      <c r="Q22" s="472"/>
      <c r="R22" s="480" t="str">
        <f>IF(AND('Mapa final'!$K$25="Media",'Mapa final'!$O$25="Menor"),CONCATENATE("R",'Mapa final'!$A$25),"")</f>
        <v/>
      </c>
      <c r="S22" s="472"/>
      <c r="T22" s="480" t="str">
        <f>IF(AND('Mapa final'!$K$26="Media",'Mapa final'!$O$26="Menor"),CONCATENATE("R",'Mapa final'!$A$26),"")</f>
        <v/>
      </c>
      <c r="U22" s="481"/>
      <c r="V22" s="482" t="str">
        <f>IF(AND('Mapa final'!$K$23="Media",'Mapa final'!$O$23="Moderado"),CONCATENATE("R",'Mapa final'!$A$23),"")</f>
        <v/>
      </c>
      <c r="W22" s="472"/>
      <c r="X22" s="480" t="str">
        <f>IF(AND('Mapa final'!$K$25="Media",'Mapa final'!$O$25="Moderado"),CONCATENATE("R",'Mapa final'!$A$25),"")</f>
        <v/>
      </c>
      <c r="Y22" s="472"/>
      <c r="Z22" s="480" t="str">
        <f>IF(AND('Mapa final'!$K$26="Media",'Mapa final'!$O$26="Moderado"),CONCATENATE("R",'Mapa final'!$A$26),"")</f>
        <v/>
      </c>
      <c r="AA22" s="481"/>
      <c r="AB22" s="471" t="str">
        <f>IF(AND('Mapa final'!$K$23="Media",'Mapa final'!$O$23="Mayor"),CONCATENATE("R",'Mapa final'!$A$23),"")</f>
        <v/>
      </c>
      <c r="AC22" s="472"/>
      <c r="AD22" s="473" t="str">
        <f>IF(AND('Mapa final'!$K$25="Media",'Mapa final'!$O$25="Mayor"),CONCATENATE("R",'Mapa final'!$A$25),"")</f>
        <v/>
      </c>
      <c r="AE22" s="472"/>
      <c r="AF22" s="473" t="str">
        <f>IF(AND('Mapa final'!$K$26="Media",'Mapa final'!$O$26="Mayor"),CONCATENATE("R",'Mapa final'!$A$26),"")</f>
        <v/>
      </c>
      <c r="AG22" s="481"/>
      <c r="AH22" s="483" t="str">
        <f>IF(AND('Mapa final'!$K$23="Media",'Mapa final'!$O$23="Catastrófico"),CONCATENATE("R",'Mapa final'!$A$23),"")</f>
        <v/>
      </c>
      <c r="AI22" s="472"/>
      <c r="AJ22" s="475" t="str">
        <f>IF(AND('Mapa final'!$K$25="Media",'Mapa final'!$O$25="Catastrófico"),CONCATENATE("R",'Mapa final'!$A$25),"")</f>
        <v/>
      </c>
      <c r="AK22" s="472"/>
      <c r="AL22" s="475" t="str">
        <f>IF(AND('Mapa final'!$K$26="Media",'Mapa final'!$O$26="Catastrófico"),CONCATENATE("R",'Mapa final'!$A$26),"")</f>
        <v/>
      </c>
      <c r="AM22" s="481"/>
      <c r="AN22" s="1"/>
      <c r="AO22" s="496" t="s">
        <v>134</v>
      </c>
      <c r="AP22" s="488"/>
      <c r="AQ22" s="488"/>
      <c r="AR22" s="488"/>
      <c r="AS22" s="488"/>
      <c r="AT22" s="489"/>
      <c r="AU22" s="1"/>
      <c r="AV22" s="1"/>
      <c r="AW22" s="1"/>
      <c r="AX22" s="1"/>
      <c r="AY22" s="1"/>
      <c r="AZ22" s="1"/>
      <c r="BA22" s="1"/>
      <c r="BB22" s="1"/>
      <c r="BC22" s="1"/>
      <c r="BD22" s="1"/>
      <c r="BE22" s="1"/>
      <c r="BF22" s="1"/>
      <c r="BG22" s="1"/>
      <c r="BH22" s="1"/>
      <c r="BI22" s="1"/>
    </row>
    <row r="23" spans="1:61" ht="14.25" customHeight="1">
      <c r="A23" s="1"/>
      <c r="B23" s="467"/>
      <c r="C23" s="298"/>
      <c r="D23" s="299"/>
      <c r="E23" s="310"/>
      <c r="F23" s="298"/>
      <c r="G23" s="298"/>
      <c r="H23" s="298"/>
      <c r="I23" s="299"/>
      <c r="J23" s="310"/>
      <c r="K23" s="298"/>
      <c r="L23" s="467"/>
      <c r="M23" s="298"/>
      <c r="N23" s="467"/>
      <c r="O23" s="299"/>
      <c r="P23" s="310"/>
      <c r="Q23" s="298"/>
      <c r="R23" s="467"/>
      <c r="S23" s="298"/>
      <c r="T23" s="467"/>
      <c r="U23" s="299"/>
      <c r="V23" s="310"/>
      <c r="W23" s="298"/>
      <c r="X23" s="467"/>
      <c r="Y23" s="298"/>
      <c r="Z23" s="467"/>
      <c r="AA23" s="299"/>
      <c r="AB23" s="310"/>
      <c r="AC23" s="298"/>
      <c r="AD23" s="467"/>
      <c r="AE23" s="298"/>
      <c r="AF23" s="467"/>
      <c r="AG23" s="299"/>
      <c r="AH23" s="310"/>
      <c r="AI23" s="298"/>
      <c r="AJ23" s="467"/>
      <c r="AK23" s="298"/>
      <c r="AL23" s="467"/>
      <c r="AM23" s="299"/>
      <c r="AN23" s="1"/>
      <c r="AO23" s="490"/>
      <c r="AP23" s="298"/>
      <c r="AQ23" s="298"/>
      <c r="AR23" s="298"/>
      <c r="AS23" s="298"/>
      <c r="AT23" s="491"/>
      <c r="AU23" s="1"/>
      <c r="AV23" s="1"/>
      <c r="AW23" s="1"/>
      <c r="AX23" s="1"/>
      <c r="AY23" s="1"/>
      <c r="AZ23" s="1"/>
      <c r="BA23" s="1"/>
      <c r="BB23" s="1"/>
      <c r="BC23" s="1"/>
      <c r="BD23" s="1"/>
      <c r="BE23" s="1"/>
      <c r="BF23" s="1"/>
      <c r="BG23" s="1"/>
      <c r="BH23" s="1"/>
      <c r="BI23" s="1"/>
    </row>
    <row r="24" spans="1:61" ht="14.25" customHeight="1">
      <c r="A24" s="1"/>
      <c r="B24" s="467"/>
      <c r="C24" s="298"/>
      <c r="D24" s="299"/>
      <c r="E24" s="310"/>
      <c r="F24" s="298"/>
      <c r="G24" s="298"/>
      <c r="H24" s="298"/>
      <c r="I24" s="299"/>
      <c r="J24" s="486" t="str">
        <f>IF(AND('Mapa final'!$K$27="Media",'Mapa final'!$O$27="Leve"),CONCATENATE("R",'Mapa final'!$A$27),"")</f>
        <v/>
      </c>
      <c r="K24" s="469"/>
      <c r="L24" s="485" t="str">
        <f>IF(AND('Mapa final'!$K$28="Media",'Mapa final'!$O$28="Leve"),CONCATENATE("R",'Mapa final'!$A$28),"")</f>
        <v/>
      </c>
      <c r="M24" s="469"/>
      <c r="N24" s="485" t="str">
        <f>IF(AND('Mapa final'!$K$30="Media",'Mapa final'!$O$30="Leve"),CONCATENATE("R",'Mapa final'!$A$30),"")</f>
        <v/>
      </c>
      <c r="O24" s="466"/>
      <c r="P24" s="486" t="str">
        <f>IF(AND('Mapa final'!$K$27="Media",'Mapa final'!$O$27="Menor"),CONCATENATE("R",'Mapa final'!$A$27),"")</f>
        <v/>
      </c>
      <c r="Q24" s="469"/>
      <c r="R24" s="485" t="str">
        <f>IF(AND('Mapa final'!$K$28="Media",'Mapa final'!$O$28="Menor"),CONCATENATE("R",'Mapa final'!$A$28),"")</f>
        <v/>
      </c>
      <c r="S24" s="469"/>
      <c r="T24" s="485" t="str">
        <f>IF(AND('Mapa final'!$K$30="Media",'Mapa final'!$O$30="Menor"),CONCATENATE("R",'Mapa final'!$A$30),"")</f>
        <v/>
      </c>
      <c r="U24" s="466"/>
      <c r="V24" s="486" t="str">
        <f>IF(AND('Mapa final'!$K$27="Media",'Mapa final'!$O$27="Moderado"),CONCATENATE("R",'Mapa final'!$A$27),"")</f>
        <v/>
      </c>
      <c r="W24" s="469"/>
      <c r="X24" s="485" t="str">
        <f>IF(AND('Mapa final'!$K$28="Media",'Mapa final'!$O$28="Moderado"),CONCATENATE("R",'Mapa final'!$A$28),"")</f>
        <v/>
      </c>
      <c r="Y24" s="469"/>
      <c r="Z24" s="485" t="str">
        <f>IF(AND('Mapa final'!$K$30="Media",'Mapa final'!$O$30="Moderado"),CONCATENATE("R",'Mapa final'!$A$30),"")</f>
        <v/>
      </c>
      <c r="AA24" s="466"/>
      <c r="AB24" s="474" t="str">
        <f>IF(AND('Mapa final'!$K$27="Media",'Mapa final'!$O$27="Mayor"),CONCATENATE("R",'Mapa final'!$A$27),"")</f>
        <v/>
      </c>
      <c r="AC24" s="469"/>
      <c r="AD24" s="465" t="str">
        <f>IF(AND('Mapa final'!$K$28="Media",'Mapa final'!$O$28="Mayor"),CONCATENATE("R",'Mapa final'!$A$28),"")</f>
        <v/>
      </c>
      <c r="AE24" s="469"/>
      <c r="AF24" s="465" t="str">
        <f>IF(AND('Mapa final'!$K$30="Media",'Mapa final'!$O$30="Mayor"),CONCATENATE("R",'Mapa final'!$A$30),"")</f>
        <v/>
      </c>
      <c r="AG24" s="466"/>
      <c r="AH24" s="468" t="str">
        <f>IF(AND('Mapa final'!$K$27="Media",'Mapa final'!$O$27="Catastrófico"),CONCATENATE("R",'Mapa final'!$A$27),"")</f>
        <v/>
      </c>
      <c r="AI24" s="469"/>
      <c r="AJ24" s="470" t="str">
        <f>IF(AND('Mapa final'!$K$28="Media",'Mapa final'!$O$28="Catastrófico"),CONCATENATE("R",'Mapa final'!$A$28),"")</f>
        <v/>
      </c>
      <c r="AK24" s="469"/>
      <c r="AL24" s="470" t="str">
        <f>IF(AND('Mapa final'!$K$30="Media",'Mapa final'!$O$30="Catastrófico"),CONCATENATE("R",'Mapa final'!$A$30),"")</f>
        <v/>
      </c>
      <c r="AM24" s="466"/>
      <c r="AN24" s="1"/>
      <c r="AO24" s="490"/>
      <c r="AP24" s="298"/>
      <c r="AQ24" s="298"/>
      <c r="AR24" s="298"/>
      <c r="AS24" s="298"/>
      <c r="AT24" s="491"/>
      <c r="AU24" s="1"/>
      <c r="AV24" s="1"/>
      <c r="AW24" s="1"/>
      <c r="AX24" s="1"/>
      <c r="AY24" s="1"/>
      <c r="AZ24" s="1"/>
      <c r="BA24" s="1"/>
      <c r="BB24" s="1"/>
      <c r="BC24" s="1"/>
      <c r="BD24" s="1"/>
      <c r="BE24" s="1"/>
      <c r="BF24" s="1"/>
      <c r="BG24" s="1"/>
      <c r="BH24" s="1"/>
      <c r="BI24" s="1"/>
    </row>
    <row r="25" spans="1:61" ht="14.25" customHeight="1">
      <c r="A25" s="1"/>
      <c r="B25" s="467"/>
      <c r="C25" s="298"/>
      <c r="D25" s="299"/>
      <c r="E25" s="310"/>
      <c r="F25" s="298"/>
      <c r="G25" s="298"/>
      <c r="H25" s="298"/>
      <c r="I25" s="299"/>
      <c r="J25" s="310"/>
      <c r="K25" s="298"/>
      <c r="L25" s="467"/>
      <c r="M25" s="298"/>
      <c r="N25" s="467"/>
      <c r="O25" s="299"/>
      <c r="P25" s="310"/>
      <c r="Q25" s="298"/>
      <c r="R25" s="467"/>
      <c r="S25" s="298"/>
      <c r="T25" s="467"/>
      <c r="U25" s="299"/>
      <c r="V25" s="310"/>
      <c r="W25" s="298"/>
      <c r="X25" s="467"/>
      <c r="Y25" s="298"/>
      <c r="Z25" s="467"/>
      <c r="AA25" s="299"/>
      <c r="AB25" s="310"/>
      <c r="AC25" s="298"/>
      <c r="AD25" s="467"/>
      <c r="AE25" s="298"/>
      <c r="AF25" s="467"/>
      <c r="AG25" s="299"/>
      <c r="AH25" s="310"/>
      <c r="AI25" s="298"/>
      <c r="AJ25" s="467"/>
      <c r="AK25" s="298"/>
      <c r="AL25" s="467"/>
      <c r="AM25" s="299"/>
      <c r="AN25" s="1"/>
      <c r="AO25" s="490"/>
      <c r="AP25" s="298"/>
      <c r="AQ25" s="298"/>
      <c r="AR25" s="298"/>
      <c r="AS25" s="298"/>
      <c r="AT25" s="491"/>
      <c r="AU25" s="1"/>
      <c r="AV25" s="1"/>
      <c r="AW25" s="1"/>
      <c r="AX25" s="1"/>
      <c r="AY25" s="1"/>
      <c r="AZ25" s="1"/>
      <c r="BA25" s="1"/>
      <c r="BB25" s="1"/>
      <c r="BC25" s="1"/>
      <c r="BD25" s="1"/>
      <c r="BE25" s="1"/>
      <c r="BF25" s="1"/>
      <c r="BG25" s="1"/>
      <c r="BH25" s="1"/>
      <c r="BI25" s="1"/>
    </row>
    <row r="26" spans="1:61" ht="14.25" customHeight="1">
      <c r="A26" s="1"/>
      <c r="B26" s="467"/>
      <c r="C26" s="298"/>
      <c r="D26" s="299"/>
      <c r="E26" s="310"/>
      <c r="F26" s="298"/>
      <c r="G26" s="298"/>
      <c r="H26" s="298"/>
      <c r="I26" s="299"/>
      <c r="J26" s="486" t="str">
        <f>IF(AND('Mapa final'!$K$32="Media",'Mapa final'!$O$32="Leve"),CONCATENATE("R",'Mapa final'!$A$32),"")</f>
        <v/>
      </c>
      <c r="K26" s="469"/>
      <c r="L26" s="485" t="str">
        <f>IF(AND('Mapa final'!$K$38="Media",'Mapa final'!$O$38="Leve"),CONCATENATE("R",'Mapa final'!$A$38),"")</f>
        <v/>
      </c>
      <c r="M26" s="469"/>
      <c r="N26" s="485" t="e">
        <f>IF(AND('Mapa final'!#REF!="Media",'Mapa final'!#REF!="Leve"),CONCATENATE("R",'Mapa final'!#REF!),"")</f>
        <v>#REF!</v>
      </c>
      <c r="O26" s="466"/>
      <c r="P26" s="486" t="str">
        <f>IF(AND('Mapa final'!$K$32="Media",'Mapa final'!$O$32="Menor"),CONCATENATE("R",'Mapa final'!$A$32),"")</f>
        <v/>
      </c>
      <c r="Q26" s="469"/>
      <c r="R26" s="485" t="str">
        <f>IF(AND('Mapa final'!$K$38="Media",'Mapa final'!$O$38="Menor"),CONCATENATE("R",'Mapa final'!$A$38),"")</f>
        <v/>
      </c>
      <c r="S26" s="469"/>
      <c r="T26" s="485" t="e">
        <f>IF(AND('Mapa final'!#REF!="Media",'Mapa final'!#REF!="Menor"),CONCATENATE("R",'Mapa final'!#REF!),"")</f>
        <v>#REF!</v>
      </c>
      <c r="U26" s="466"/>
      <c r="V26" s="486" t="str">
        <f>IF(AND('Mapa final'!$K$32="Media",'Mapa final'!$O$32="Moderado"),CONCATENATE("R",'Mapa final'!$A$32),"")</f>
        <v/>
      </c>
      <c r="W26" s="469"/>
      <c r="X26" s="485" t="str">
        <f>IF(AND('Mapa final'!$K$38="Media",'Mapa final'!$O$38="Moderado"),CONCATENATE("R",'Mapa final'!$A$38),"")</f>
        <v/>
      </c>
      <c r="Y26" s="469"/>
      <c r="Z26" s="485" t="e">
        <f>IF(AND('Mapa final'!#REF!="Media",'Mapa final'!#REF!="Moderado"),CONCATENATE("R",'Mapa final'!#REF!),"")</f>
        <v>#REF!</v>
      </c>
      <c r="AA26" s="466"/>
      <c r="AB26" s="474" t="str">
        <f>IF(AND('Mapa final'!$K$32="Media",'Mapa final'!$O$32="Mayor"),CONCATENATE("R",'Mapa final'!$A$32),"")</f>
        <v/>
      </c>
      <c r="AC26" s="469"/>
      <c r="AD26" s="465" t="str">
        <f>IF(AND('Mapa final'!$K$38="Media",'Mapa final'!$O$38="Mayor"),CONCATENATE("R",'Mapa final'!$A$38),"")</f>
        <v/>
      </c>
      <c r="AE26" s="469"/>
      <c r="AF26" s="465" t="e">
        <f>IF(AND('Mapa final'!#REF!="Media",'Mapa final'!#REF!="Mayor"),CONCATENATE("R",'Mapa final'!#REF!),"")</f>
        <v>#REF!</v>
      </c>
      <c r="AG26" s="466"/>
      <c r="AH26" s="468" t="str">
        <f>IF(AND('Mapa final'!$K$32="Media",'Mapa final'!$O$32="Catastrófico"),CONCATENATE("R",'Mapa final'!$A$32),"")</f>
        <v/>
      </c>
      <c r="AI26" s="469"/>
      <c r="AJ26" s="470" t="str">
        <f>IF(AND('Mapa final'!$K$38="Media",'Mapa final'!$O$38="Catastrófico"),CONCATENATE("R",'Mapa final'!$A$38),"")</f>
        <v/>
      </c>
      <c r="AK26" s="469"/>
      <c r="AL26" s="470" t="e">
        <f>IF(AND('Mapa final'!#REF!="Media",'Mapa final'!#REF!="Catastrófico"),CONCATENATE("R",'Mapa final'!#REF!),"")</f>
        <v>#REF!</v>
      </c>
      <c r="AM26" s="466"/>
      <c r="AN26" s="1"/>
      <c r="AO26" s="490"/>
      <c r="AP26" s="298"/>
      <c r="AQ26" s="298"/>
      <c r="AR26" s="298"/>
      <c r="AS26" s="298"/>
      <c r="AT26" s="491"/>
      <c r="AU26" s="1"/>
      <c r="AV26" s="1"/>
      <c r="AW26" s="1"/>
      <c r="AX26" s="1"/>
      <c r="AY26" s="1"/>
      <c r="AZ26" s="1"/>
      <c r="BA26" s="1"/>
      <c r="BB26" s="1"/>
      <c r="BC26" s="1"/>
      <c r="BD26" s="1"/>
      <c r="BE26" s="1"/>
      <c r="BF26" s="1"/>
      <c r="BG26" s="1"/>
      <c r="BH26" s="1"/>
      <c r="BI26" s="1"/>
    </row>
    <row r="27" spans="1:61" ht="14.25" customHeight="1">
      <c r="A27" s="1"/>
      <c r="B27" s="467"/>
      <c r="C27" s="298"/>
      <c r="D27" s="299"/>
      <c r="E27" s="310"/>
      <c r="F27" s="298"/>
      <c r="G27" s="298"/>
      <c r="H27" s="298"/>
      <c r="I27" s="299"/>
      <c r="J27" s="310"/>
      <c r="K27" s="298"/>
      <c r="L27" s="467"/>
      <c r="M27" s="298"/>
      <c r="N27" s="467"/>
      <c r="O27" s="299"/>
      <c r="P27" s="310"/>
      <c r="Q27" s="298"/>
      <c r="R27" s="467"/>
      <c r="S27" s="298"/>
      <c r="T27" s="467"/>
      <c r="U27" s="299"/>
      <c r="V27" s="310"/>
      <c r="W27" s="298"/>
      <c r="X27" s="467"/>
      <c r="Y27" s="298"/>
      <c r="Z27" s="467"/>
      <c r="AA27" s="299"/>
      <c r="AB27" s="310"/>
      <c r="AC27" s="298"/>
      <c r="AD27" s="467"/>
      <c r="AE27" s="298"/>
      <c r="AF27" s="467"/>
      <c r="AG27" s="299"/>
      <c r="AH27" s="310"/>
      <c r="AI27" s="298"/>
      <c r="AJ27" s="467"/>
      <c r="AK27" s="298"/>
      <c r="AL27" s="467"/>
      <c r="AM27" s="299"/>
      <c r="AN27" s="1"/>
      <c r="AO27" s="490"/>
      <c r="AP27" s="298"/>
      <c r="AQ27" s="298"/>
      <c r="AR27" s="298"/>
      <c r="AS27" s="298"/>
      <c r="AT27" s="491"/>
      <c r="AU27" s="1"/>
      <c r="AV27" s="1"/>
      <c r="AW27" s="1"/>
      <c r="AX27" s="1"/>
      <c r="AY27" s="1"/>
      <c r="AZ27" s="1"/>
      <c r="BA27" s="1"/>
      <c r="BB27" s="1"/>
      <c r="BC27" s="1"/>
      <c r="BD27" s="1"/>
      <c r="BE27" s="1"/>
      <c r="BF27" s="1"/>
      <c r="BG27" s="1"/>
      <c r="BH27" s="1"/>
      <c r="BI27" s="1"/>
    </row>
    <row r="28" spans="1:61" ht="14.25" customHeight="1">
      <c r="A28" s="1"/>
      <c r="B28" s="467"/>
      <c r="C28" s="298"/>
      <c r="D28" s="299"/>
      <c r="E28" s="310"/>
      <c r="F28" s="298"/>
      <c r="G28" s="298"/>
      <c r="H28" s="298"/>
      <c r="I28" s="299"/>
      <c r="J28" s="486" t="e">
        <f>IF(AND('Mapa final'!#REF!="Media",'Mapa final'!#REF!="Leve"),CONCATENATE("R",'Mapa final'!#REF!),"")</f>
        <v>#REF!</v>
      </c>
      <c r="K28" s="469"/>
      <c r="L28" s="485" t="e">
        <f>IF(AND('Mapa final'!#REF!="Media",'Mapa final'!#REF!="Leve"),CONCATENATE("R",'Mapa final'!#REF!),"")</f>
        <v>#REF!</v>
      </c>
      <c r="M28" s="469"/>
      <c r="N28" s="485" t="e">
        <f>IF(AND('Mapa final'!#REF!="Media",'Mapa final'!#REF!="Leve"),CONCATENATE("R",'Mapa final'!#REF!),"")</f>
        <v>#REF!</v>
      </c>
      <c r="O28" s="466"/>
      <c r="P28" s="486" t="e">
        <f>IF(AND('Mapa final'!#REF!="Media",'Mapa final'!#REF!="Menor"),CONCATENATE("R",'Mapa final'!#REF!),"")</f>
        <v>#REF!</v>
      </c>
      <c r="Q28" s="469"/>
      <c r="R28" s="485" t="e">
        <f>IF(AND('Mapa final'!#REF!="Media",'Mapa final'!#REF!="Menor"),CONCATENATE("R",'Mapa final'!#REF!),"")</f>
        <v>#REF!</v>
      </c>
      <c r="S28" s="469"/>
      <c r="T28" s="485" t="e">
        <f>IF(AND('Mapa final'!#REF!="Media",'Mapa final'!#REF!="Menor"),CONCATENATE("R",'Mapa final'!#REF!),"")</f>
        <v>#REF!</v>
      </c>
      <c r="U28" s="466"/>
      <c r="V28" s="486" t="e">
        <f>IF(AND('Mapa final'!#REF!="Media",'Mapa final'!#REF!="Moderado"),CONCATENATE("R",'Mapa final'!#REF!),"")</f>
        <v>#REF!</v>
      </c>
      <c r="W28" s="469"/>
      <c r="X28" s="485" t="e">
        <f>IF(AND('Mapa final'!#REF!="Media",'Mapa final'!#REF!="Moderado"),CONCATENATE("R",'Mapa final'!#REF!),"")</f>
        <v>#REF!</v>
      </c>
      <c r="Y28" s="469"/>
      <c r="Z28" s="485" t="e">
        <f>IF(AND('Mapa final'!#REF!="Media",'Mapa final'!#REF!="Moderado"),CONCATENATE("R",'Mapa final'!#REF!),"")</f>
        <v>#REF!</v>
      </c>
      <c r="AA28" s="466"/>
      <c r="AB28" s="474" t="e">
        <f>IF(AND('Mapa final'!#REF!="Media",'Mapa final'!#REF!="Mayor"),CONCATENATE("R",'Mapa final'!#REF!),"")</f>
        <v>#REF!</v>
      </c>
      <c r="AC28" s="469"/>
      <c r="AD28" s="465" t="e">
        <f>IF(AND('Mapa final'!#REF!="Media",'Mapa final'!#REF!="Mayor"),CONCATENATE("R",'Mapa final'!#REF!),"")</f>
        <v>#REF!</v>
      </c>
      <c r="AE28" s="469"/>
      <c r="AF28" s="465" t="e">
        <f>IF(AND('Mapa final'!#REF!="Media",'Mapa final'!#REF!="Mayor"),CONCATENATE("R",'Mapa final'!#REF!),"")</f>
        <v>#REF!</v>
      </c>
      <c r="AG28" s="466"/>
      <c r="AH28" s="468" t="e">
        <f>IF(AND('Mapa final'!#REF!="Media",'Mapa final'!#REF!="Catastrófico"),CONCATENATE("R",'Mapa final'!#REF!),"")</f>
        <v>#REF!</v>
      </c>
      <c r="AI28" s="469"/>
      <c r="AJ28" s="470" t="e">
        <f>IF(AND('Mapa final'!#REF!="Media",'Mapa final'!#REF!="Catastrófico"),CONCATENATE("R",'Mapa final'!#REF!),"")</f>
        <v>#REF!</v>
      </c>
      <c r="AK28" s="469"/>
      <c r="AL28" s="470" t="e">
        <f>IF(AND('Mapa final'!#REF!="Media",'Mapa final'!#REF!="Catastrófico"),CONCATENATE("R",'Mapa final'!#REF!),"")</f>
        <v>#REF!</v>
      </c>
      <c r="AM28" s="466"/>
      <c r="AN28" s="1"/>
      <c r="AO28" s="490"/>
      <c r="AP28" s="298"/>
      <c r="AQ28" s="298"/>
      <c r="AR28" s="298"/>
      <c r="AS28" s="298"/>
      <c r="AT28" s="491"/>
      <c r="AU28" s="1"/>
      <c r="AV28" s="1"/>
      <c r="AW28" s="1"/>
      <c r="AX28" s="1"/>
      <c r="AY28" s="1"/>
      <c r="AZ28" s="1"/>
      <c r="BA28" s="1"/>
      <c r="BB28" s="1"/>
      <c r="BC28" s="1"/>
      <c r="BD28" s="1"/>
      <c r="BE28" s="1"/>
      <c r="BF28" s="1"/>
      <c r="BG28" s="1"/>
      <c r="BH28" s="1"/>
      <c r="BI28" s="1"/>
    </row>
    <row r="29" spans="1:61" ht="14.25" customHeight="1">
      <c r="A29" s="1"/>
      <c r="B29" s="467"/>
      <c r="C29" s="298"/>
      <c r="D29" s="299"/>
      <c r="E29" s="476"/>
      <c r="F29" s="477"/>
      <c r="G29" s="477"/>
      <c r="H29" s="477"/>
      <c r="I29" s="479"/>
      <c r="J29" s="310"/>
      <c r="K29" s="298"/>
      <c r="L29" s="467"/>
      <c r="M29" s="298"/>
      <c r="N29" s="467"/>
      <c r="O29" s="299"/>
      <c r="P29" s="476"/>
      <c r="Q29" s="477"/>
      <c r="R29" s="478"/>
      <c r="S29" s="477"/>
      <c r="T29" s="478"/>
      <c r="U29" s="479"/>
      <c r="V29" s="476"/>
      <c r="W29" s="477"/>
      <c r="X29" s="478"/>
      <c r="Y29" s="477"/>
      <c r="Z29" s="478"/>
      <c r="AA29" s="479"/>
      <c r="AB29" s="476"/>
      <c r="AC29" s="477"/>
      <c r="AD29" s="478"/>
      <c r="AE29" s="477"/>
      <c r="AF29" s="478"/>
      <c r="AG29" s="479"/>
      <c r="AH29" s="476"/>
      <c r="AI29" s="477"/>
      <c r="AJ29" s="478"/>
      <c r="AK29" s="477"/>
      <c r="AL29" s="478"/>
      <c r="AM29" s="479"/>
      <c r="AN29" s="1"/>
      <c r="AO29" s="492"/>
      <c r="AP29" s="493"/>
      <c r="AQ29" s="493"/>
      <c r="AR29" s="493"/>
      <c r="AS29" s="493"/>
      <c r="AT29" s="494"/>
      <c r="AU29" s="1"/>
      <c r="AV29" s="1"/>
      <c r="AW29" s="1"/>
      <c r="AX29" s="1"/>
      <c r="AY29" s="1"/>
      <c r="AZ29" s="1"/>
      <c r="BA29" s="1"/>
      <c r="BB29" s="1"/>
      <c r="BC29" s="1"/>
      <c r="BD29" s="1"/>
      <c r="BE29" s="1"/>
      <c r="BF29" s="1"/>
      <c r="BG29" s="1"/>
      <c r="BH29" s="1"/>
      <c r="BI29" s="1"/>
    </row>
    <row r="30" spans="1:61" ht="14.25" customHeight="1">
      <c r="A30" s="1"/>
      <c r="B30" s="467"/>
      <c r="C30" s="298"/>
      <c r="D30" s="299"/>
      <c r="E30" s="498" t="s">
        <v>135</v>
      </c>
      <c r="F30" s="472"/>
      <c r="G30" s="472"/>
      <c r="H30" s="472"/>
      <c r="I30" s="472"/>
      <c r="J30" s="499" t="str">
        <f>IF(AND('Mapa final'!$K$23="Baja",'Mapa final'!$O$23="Leve"),CONCATENATE("R",'Mapa final'!$A$23),"")</f>
        <v/>
      </c>
      <c r="K30" s="472"/>
      <c r="L30" s="501" t="str">
        <f>IF(AND('Mapa final'!$K$25="Baja",'Mapa final'!$O$25="Leve"),CONCATENATE("R",'Mapa final'!$A$25),"")</f>
        <v/>
      </c>
      <c r="M30" s="472"/>
      <c r="N30" s="501" t="str">
        <f>IF(AND('Mapa final'!$K$26="Baja",'Mapa final'!$O$26="Leve"),CONCATENATE("R",'Mapa final'!$A$26),"")</f>
        <v/>
      </c>
      <c r="O30" s="481"/>
      <c r="P30" s="480" t="str">
        <f>IF(AND('Mapa final'!$K$23="Baja",'Mapa final'!$O$23="Menor"),CONCATENATE("R",'Mapa final'!$A$23),"")</f>
        <v/>
      </c>
      <c r="Q30" s="472"/>
      <c r="R30" s="480" t="str">
        <f>IF(AND('Mapa final'!$K$25="Baja",'Mapa final'!$O$25="Menor"),CONCATENATE("R",'Mapa final'!$A$25),"")</f>
        <v/>
      </c>
      <c r="S30" s="472"/>
      <c r="T30" s="480" t="str">
        <f>IF(AND('Mapa final'!$K$26="Baja",'Mapa final'!$O$26="Menor"),CONCATENATE("R",'Mapa final'!$A$26),"")</f>
        <v/>
      </c>
      <c r="U30" s="481"/>
      <c r="V30" s="482" t="str">
        <f>IF(AND('Mapa final'!$K$23="Baja",'Mapa final'!$O$23="Moderado"),CONCATENATE("R",'Mapa final'!$A$23),"")</f>
        <v/>
      </c>
      <c r="W30" s="472"/>
      <c r="X30" s="480" t="str">
        <f>IF(AND('Mapa final'!$K$25="Baja",'Mapa final'!$O$25="Moderado"),CONCATENATE("R",'Mapa final'!$A$25),"")</f>
        <v/>
      </c>
      <c r="Y30" s="472"/>
      <c r="Z30" s="480" t="str">
        <f>IF(AND('Mapa final'!$K$26="Baja",'Mapa final'!$O$26="Moderado"),CONCATENATE("R",'Mapa final'!$A$26),"")</f>
        <v/>
      </c>
      <c r="AA30" s="481"/>
      <c r="AB30" s="471" t="str">
        <f>IF(AND('Mapa final'!$K$23="Baja",'Mapa final'!$O$23="Mayor"),CONCATENATE("R",'Mapa final'!$A$23),"")</f>
        <v/>
      </c>
      <c r="AC30" s="472"/>
      <c r="AD30" s="473" t="str">
        <f>IF(AND('Mapa final'!$K$25="Baja",'Mapa final'!$O$25="Mayor"),CONCATENATE("R",'Mapa final'!$A$25),"")</f>
        <v/>
      </c>
      <c r="AE30" s="472"/>
      <c r="AF30" s="473" t="str">
        <f>IF(AND('Mapa final'!$K$26="Baja",'Mapa final'!$O$26="Mayor"),CONCATENATE("R",'Mapa final'!$A$26),"")</f>
        <v/>
      </c>
      <c r="AG30" s="481"/>
      <c r="AH30" s="483" t="str">
        <f>IF(AND('Mapa final'!$K$23="Baja",'Mapa final'!$O$23="Catastrófico"),CONCATENATE("R",'Mapa final'!$A$23),"")</f>
        <v/>
      </c>
      <c r="AI30" s="472"/>
      <c r="AJ30" s="475" t="str">
        <f>IF(AND('Mapa final'!$K$25="Baja",'Mapa final'!$O$25="Catastrófico"),CONCATENATE("R",'Mapa final'!$A$25),"")</f>
        <v/>
      </c>
      <c r="AK30" s="472"/>
      <c r="AL30" s="475" t="str">
        <f>IF(AND('Mapa final'!$K$26="Baja",'Mapa final'!$O$26="Catastrófico"),CONCATENATE("R",'Mapa final'!$A$26),"")</f>
        <v/>
      </c>
      <c r="AM30" s="481"/>
      <c r="AN30" s="1"/>
      <c r="AO30" s="487" t="s">
        <v>136</v>
      </c>
      <c r="AP30" s="488"/>
      <c r="AQ30" s="488"/>
      <c r="AR30" s="488"/>
      <c r="AS30" s="488"/>
      <c r="AT30" s="489"/>
      <c r="AU30" s="1"/>
      <c r="AV30" s="1"/>
      <c r="AW30" s="1"/>
      <c r="AX30" s="1"/>
      <c r="AY30" s="1"/>
      <c r="AZ30" s="1"/>
      <c r="BA30" s="1"/>
      <c r="BB30" s="1"/>
      <c r="BC30" s="1"/>
      <c r="BD30" s="1"/>
      <c r="BE30" s="1"/>
      <c r="BF30" s="1"/>
      <c r="BG30" s="1"/>
      <c r="BH30" s="1"/>
      <c r="BI30" s="1"/>
    </row>
    <row r="31" spans="1:61" ht="14.25" customHeight="1">
      <c r="A31" s="1"/>
      <c r="B31" s="467"/>
      <c r="C31" s="298"/>
      <c r="D31" s="299"/>
      <c r="E31" s="310"/>
      <c r="F31" s="298"/>
      <c r="G31" s="298"/>
      <c r="H31" s="298"/>
      <c r="I31" s="298"/>
      <c r="J31" s="310"/>
      <c r="K31" s="298"/>
      <c r="L31" s="467"/>
      <c r="M31" s="298"/>
      <c r="N31" s="467"/>
      <c r="O31" s="299"/>
      <c r="P31" s="467"/>
      <c r="Q31" s="298"/>
      <c r="R31" s="467"/>
      <c r="S31" s="298"/>
      <c r="T31" s="467"/>
      <c r="U31" s="299"/>
      <c r="V31" s="310"/>
      <c r="W31" s="298"/>
      <c r="X31" s="467"/>
      <c r="Y31" s="298"/>
      <c r="Z31" s="467"/>
      <c r="AA31" s="299"/>
      <c r="AB31" s="310"/>
      <c r="AC31" s="298"/>
      <c r="AD31" s="467"/>
      <c r="AE31" s="298"/>
      <c r="AF31" s="467"/>
      <c r="AG31" s="299"/>
      <c r="AH31" s="310"/>
      <c r="AI31" s="298"/>
      <c r="AJ31" s="467"/>
      <c r="AK31" s="298"/>
      <c r="AL31" s="467"/>
      <c r="AM31" s="299"/>
      <c r="AN31" s="1"/>
      <c r="AO31" s="490"/>
      <c r="AP31" s="298"/>
      <c r="AQ31" s="298"/>
      <c r="AR31" s="298"/>
      <c r="AS31" s="298"/>
      <c r="AT31" s="491"/>
      <c r="AU31" s="1"/>
      <c r="AV31" s="1"/>
      <c r="AW31" s="1"/>
      <c r="AX31" s="1"/>
      <c r="AY31" s="1"/>
      <c r="AZ31" s="1"/>
      <c r="BA31" s="1"/>
      <c r="BB31" s="1"/>
      <c r="BC31" s="1"/>
      <c r="BD31" s="1"/>
      <c r="BE31" s="1"/>
      <c r="BF31" s="1"/>
      <c r="BG31" s="1"/>
      <c r="BH31" s="1"/>
      <c r="BI31" s="1"/>
    </row>
    <row r="32" spans="1:61" ht="14.25" customHeight="1">
      <c r="A32" s="1"/>
      <c r="B32" s="467"/>
      <c r="C32" s="298"/>
      <c r="D32" s="299"/>
      <c r="E32" s="310"/>
      <c r="F32" s="298"/>
      <c r="G32" s="298"/>
      <c r="H32" s="298"/>
      <c r="I32" s="298"/>
      <c r="J32" s="500" t="str">
        <f>IF(AND('Mapa final'!$K$27="Baja",'Mapa final'!$O$27="Leve"),CONCATENATE("R",'Mapa final'!$A$27),"")</f>
        <v/>
      </c>
      <c r="K32" s="469"/>
      <c r="L32" s="484" t="str">
        <f>IF(AND('Mapa final'!$K$28="Baja",'Mapa final'!$O$28="Leve"),CONCATENATE("R",'Mapa final'!$A$28),"")</f>
        <v/>
      </c>
      <c r="M32" s="469"/>
      <c r="N32" s="484" t="str">
        <f>IF(AND('Mapa final'!$K$30="Baja",'Mapa final'!$O$30="Leve"),CONCATENATE("R",'Mapa final'!$A$30),"")</f>
        <v/>
      </c>
      <c r="O32" s="466"/>
      <c r="P32" s="485" t="str">
        <f>IF(AND('Mapa final'!$K$27="Baja",'Mapa final'!$O$27="Menor"),CONCATENATE("R",'Mapa final'!$A$27),"")</f>
        <v/>
      </c>
      <c r="Q32" s="469"/>
      <c r="R32" s="485" t="str">
        <f>IF(AND('Mapa final'!$K$28="Baja",'Mapa final'!$O$28="Menor"),CONCATENATE("R",'Mapa final'!$A$28),"")</f>
        <v/>
      </c>
      <c r="S32" s="469"/>
      <c r="T32" s="485" t="str">
        <f>IF(AND('Mapa final'!$K$30="Baja",'Mapa final'!$O$30="Menor"),CONCATENATE("R",'Mapa final'!$A$30),"")</f>
        <v/>
      </c>
      <c r="U32" s="466"/>
      <c r="V32" s="486" t="str">
        <f>IF(AND('Mapa final'!$K$27="Baja",'Mapa final'!$O$27="Moderado"),CONCATENATE("R",'Mapa final'!$A$27),"")</f>
        <v/>
      </c>
      <c r="W32" s="469"/>
      <c r="X32" s="485" t="str">
        <f>IF(AND('Mapa final'!$K$28="Baja",'Mapa final'!$O$28="Moderado"),CONCATENATE("R",'Mapa final'!$A$28),"")</f>
        <v/>
      </c>
      <c r="Y32" s="469"/>
      <c r="Z32" s="485" t="str">
        <f>IF(AND('Mapa final'!$K$30="Baja",'Mapa final'!$O$30="Moderado"),CONCATENATE("R",'Mapa final'!$A$30),"")</f>
        <v/>
      </c>
      <c r="AA32" s="466"/>
      <c r="AB32" s="474" t="str">
        <f>IF(AND('Mapa final'!$K$27="Baja",'Mapa final'!$O$27="Mayor"),CONCATENATE("R",'Mapa final'!$A$27),"")</f>
        <v/>
      </c>
      <c r="AC32" s="469"/>
      <c r="AD32" s="465" t="str">
        <f>IF(AND('Mapa final'!$K$28="Baja",'Mapa final'!$O$28="Mayor"),CONCATENATE("R",'Mapa final'!$A$28),"")</f>
        <v/>
      </c>
      <c r="AE32" s="469"/>
      <c r="AF32" s="465" t="str">
        <f>IF(AND('Mapa final'!$K$30="Baja",'Mapa final'!$O$30="Mayor"),CONCATENATE("R",'Mapa final'!$A$30),"")</f>
        <v/>
      </c>
      <c r="AG32" s="466"/>
      <c r="AH32" s="468" t="str">
        <f>IF(AND('Mapa final'!$K$27="Baja",'Mapa final'!$O$27="Catastrófico"),CONCATENATE("R",'Mapa final'!$A$27),"")</f>
        <v/>
      </c>
      <c r="AI32" s="469"/>
      <c r="AJ32" s="470" t="str">
        <f>IF(AND('Mapa final'!$K$28="Baja",'Mapa final'!$O$28="Catastrófico"),CONCATENATE("R",'Mapa final'!$A$28),"")</f>
        <v/>
      </c>
      <c r="AK32" s="469"/>
      <c r="AL32" s="470" t="str">
        <f>IF(AND('Mapa final'!$K$30="Baja",'Mapa final'!$O$30="Catastrófico"),CONCATENATE("R",'Mapa final'!$A$30),"")</f>
        <v/>
      </c>
      <c r="AM32" s="466"/>
      <c r="AN32" s="1"/>
      <c r="AO32" s="490"/>
      <c r="AP32" s="298"/>
      <c r="AQ32" s="298"/>
      <c r="AR32" s="298"/>
      <c r="AS32" s="298"/>
      <c r="AT32" s="491"/>
      <c r="AU32" s="1"/>
      <c r="AV32" s="1"/>
      <c r="AW32" s="1"/>
      <c r="AX32" s="1"/>
      <c r="AY32" s="1"/>
      <c r="AZ32" s="1"/>
      <c r="BA32" s="1"/>
      <c r="BB32" s="1"/>
      <c r="BC32" s="1"/>
      <c r="BD32" s="1"/>
      <c r="BE32" s="1"/>
      <c r="BF32" s="1"/>
      <c r="BG32" s="1"/>
      <c r="BH32" s="1"/>
      <c r="BI32" s="1"/>
    </row>
    <row r="33" spans="1:61" ht="14.25" customHeight="1">
      <c r="A33" s="1"/>
      <c r="B33" s="467"/>
      <c r="C33" s="298"/>
      <c r="D33" s="299"/>
      <c r="E33" s="310"/>
      <c r="F33" s="298"/>
      <c r="G33" s="298"/>
      <c r="H33" s="298"/>
      <c r="I33" s="298"/>
      <c r="J33" s="310"/>
      <c r="K33" s="298"/>
      <c r="L33" s="467"/>
      <c r="M33" s="298"/>
      <c r="N33" s="467"/>
      <c r="O33" s="299"/>
      <c r="P33" s="467"/>
      <c r="Q33" s="298"/>
      <c r="R33" s="467"/>
      <c r="S33" s="298"/>
      <c r="T33" s="467"/>
      <c r="U33" s="299"/>
      <c r="V33" s="310"/>
      <c r="W33" s="298"/>
      <c r="X33" s="467"/>
      <c r="Y33" s="298"/>
      <c r="Z33" s="467"/>
      <c r="AA33" s="299"/>
      <c r="AB33" s="310"/>
      <c r="AC33" s="298"/>
      <c r="AD33" s="467"/>
      <c r="AE33" s="298"/>
      <c r="AF33" s="467"/>
      <c r="AG33" s="299"/>
      <c r="AH33" s="310"/>
      <c r="AI33" s="298"/>
      <c r="AJ33" s="467"/>
      <c r="AK33" s="298"/>
      <c r="AL33" s="467"/>
      <c r="AM33" s="299"/>
      <c r="AN33" s="1"/>
      <c r="AO33" s="490"/>
      <c r="AP33" s="298"/>
      <c r="AQ33" s="298"/>
      <c r="AR33" s="298"/>
      <c r="AS33" s="298"/>
      <c r="AT33" s="491"/>
      <c r="AU33" s="1"/>
      <c r="AV33" s="1"/>
      <c r="AW33" s="1"/>
      <c r="AX33" s="1"/>
      <c r="AY33" s="1"/>
      <c r="AZ33" s="1"/>
      <c r="BA33" s="1"/>
      <c r="BB33" s="1"/>
      <c r="BC33" s="1"/>
      <c r="BD33" s="1"/>
      <c r="BE33" s="1"/>
      <c r="BF33" s="1"/>
      <c r="BG33" s="1"/>
      <c r="BH33" s="1"/>
      <c r="BI33" s="1"/>
    </row>
    <row r="34" spans="1:61" ht="14.25" customHeight="1">
      <c r="A34" s="1"/>
      <c r="B34" s="467"/>
      <c r="C34" s="298"/>
      <c r="D34" s="299"/>
      <c r="E34" s="310"/>
      <c r="F34" s="298"/>
      <c r="G34" s="298"/>
      <c r="H34" s="298"/>
      <c r="I34" s="298"/>
      <c r="J34" s="500" t="str">
        <f>IF(AND('Mapa final'!$K$32="Baja",'Mapa final'!$O$32="Leve"),CONCATENATE("R",'Mapa final'!$A$32),"")</f>
        <v/>
      </c>
      <c r="K34" s="469"/>
      <c r="L34" s="484" t="str">
        <f>IF(AND('Mapa final'!$K$38="Baja",'Mapa final'!$O$38="Leve"),CONCATENATE("R",'Mapa final'!$A$38),"")</f>
        <v/>
      </c>
      <c r="M34" s="469"/>
      <c r="N34" s="484" t="e">
        <f>IF(AND('Mapa final'!#REF!="Baja",'Mapa final'!#REF!="Leve"),CONCATENATE("R",'Mapa final'!#REF!),"")</f>
        <v>#REF!</v>
      </c>
      <c r="O34" s="466"/>
      <c r="P34" s="485" t="str">
        <f>IF(AND('Mapa final'!$K$32="Baja",'Mapa final'!$O$32="Menor"),CONCATENATE("R",'Mapa final'!$A$32),"")</f>
        <v/>
      </c>
      <c r="Q34" s="469"/>
      <c r="R34" s="485" t="str">
        <f>IF(AND('Mapa final'!$K$38="Baja",'Mapa final'!$O$38="Menor"),CONCATENATE("R",'Mapa final'!$A$38),"")</f>
        <v/>
      </c>
      <c r="S34" s="469"/>
      <c r="T34" s="485" t="e">
        <f>IF(AND('Mapa final'!#REF!="Baja",'Mapa final'!#REF!="Menor"),CONCATENATE("R",'Mapa final'!#REF!),"")</f>
        <v>#REF!</v>
      </c>
      <c r="U34" s="466"/>
      <c r="V34" s="486" t="str">
        <f>IF(AND('Mapa final'!$K$32="Baja",'Mapa final'!$O$32="Moderado"),CONCATENATE("R",'Mapa final'!$A$32),"")</f>
        <v/>
      </c>
      <c r="W34" s="469"/>
      <c r="X34" s="485" t="str">
        <f>IF(AND('Mapa final'!$K$38="Baja",'Mapa final'!$O$38="Moderado"),CONCATENATE("R",'Mapa final'!$A$38),"")</f>
        <v/>
      </c>
      <c r="Y34" s="469"/>
      <c r="Z34" s="485" t="e">
        <f>IF(AND('Mapa final'!#REF!="Baja",'Mapa final'!#REF!="Moderado"),CONCATENATE("R",'Mapa final'!#REF!),"")</f>
        <v>#REF!</v>
      </c>
      <c r="AA34" s="466"/>
      <c r="AB34" s="474" t="str">
        <f>IF(AND('Mapa final'!$K$32="Baja",'Mapa final'!$O$32="Mayor"),CONCATENATE("R",'Mapa final'!$A$32),"")</f>
        <v/>
      </c>
      <c r="AC34" s="469"/>
      <c r="AD34" s="465" t="str">
        <f>IF(AND('Mapa final'!$K$38="Baja",'Mapa final'!$O$38="Mayor"),CONCATENATE("R",'Mapa final'!$A$38),"")</f>
        <v/>
      </c>
      <c r="AE34" s="469"/>
      <c r="AF34" s="465" t="e">
        <f>IF(AND('Mapa final'!#REF!="Baja",'Mapa final'!#REF!="Mayor"),CONCATENATE("R",'Mapa final'!#REF!),"")</f>
        <v>#REF!</v>
      </c>
      <c r="AG34" s="466"/>
      <c r="AH34" s="468" t="str">
        <f>IF(AND('Mapa final'!$K$32="Baja",'Mapa final'!$O$32="Catastrófico"),CONCATENATE("R",'Mapa final'!$A$32),"")</f>
        <v/>
      </c>
      <c r="AI34" s="469"/>
      <c r="AJ34" s="470" t="str">
        <f>IF(AND('Mapa final'!$K$38="Baja",'Mapa final'!$O$38="Catastrófico"),CONCATENATE("R",'Mapa final'!$A$38),"")</f>
        <v/>
      </c>
      <c r="AK34" s="469"/>
      <c r="AL34" s="470" t="e">
        <f>IF(AND('Mapa final'!#REF!="Baja",'Mapa final'!#REF!="Catastrófico"),CONCATENATE("R",'Mapa final'!#REF!),"")</f>
        <v>#REF!</v>
      </c>
      <c r="AM34" s="466"/>
      <c r="AN34" s="1"/>
      <c r="AO34" s="490"/>
      <c r="AP34" s="298"/>
      <c r="AQ34" s="298"/>
      <c r="AR34" s="298"/>
      <c r="AS34" s="298"/>
      <c r="AT34" s="491"/>
      <c r="AU34" s="1"/>
      <c r="AV34" s="1"/>
      <c r="AW34" s="1"/>
      <c r="AX34" s="1"/>
      <c r="AY34" s="1"/>
      <c r="AZ34" s="1"/>
      <c r="BA34" s="1"/>
      <c r="BB34" s="1"/>
      <c r="BC34" s="1"/>
      <c r="BD34" s="1"/>
      <c r="BE34" s="1"/>
      <c r="BF34" s="1"/>
      <c r="BG34" s="1"/>
      <c r="BH34" s="1"/>
      <c r="BI34" s="1"/>
    </row>
    <row r="35" spans="1:61" ht="14.25" customHeight="1">
      <c r="A35" s="1"/>
      <c r="B35" s="467"/>
      <c r="C35" s="298"/>
      <c r="D35" s="299"/>
      <c r="E35" s="310"/>
      <c r="F35" s="298"/>
      <c r="G35" s="298"/>
      <c r="H35" s="298"/>
      <c r="I35" s="298"/>
      <c r="J35" s="310"/>
      <c r="K35" s="298"/>
      <c r="L35" s="467"/>
      <c r="M35" s="298"/>
      <c r="N35" s="467"/>
      <c r="O35" s="299"/>
      <c r="P35" s="467"/>
      <c r="Q35" s="298"/>
      <c r="R35" s="467"/>
      <c r="S35" s="298"/>
      <c r="T35" s="467"/>
      <c r="U35" s="299"/>
      <c r="V35" s="310"/>
      <c r="W35" s="298"/>
      <c r="X35" s="467"/>
      <c r="Y35" s="298"/>
      <c r="Z35" s="467"/>
      <c r="AA35" s="299"/>
      <c r="AB35" s="310"/>
      <c r="AC35" s="298"/>
      <c r="AD35" s="467"/>
      <c r="AE35" s="298"/>
      <c r="AF35" s="467"/>
      <c r="AG35" s="299"/>
      <c r="AH35" s="310"/>
      <c r="AI35" s="298"/>
      <c r="AJ35" s="467"/>
      <c r="AK35" s="298"/>
      <c r="AL35" s="467"/>
      <c r="AM35" s="299"/>
      <c r="AN35" s="1"/>
      <c r="AO35" s="490"/>
      <c r="AP35" s="298"/>
      <c r="AQ35" s="298"/>
      <c r="AR35" s="298"/>
      <c r="AS35" s="298"/>
      <c r="AT35" s="491"/>
      <c r="AU35" s="1"/>
      <c r="AV35" s="1"/>
      <c r="AW35" s="1"/>
      <c r="AX35" s="1"/>
      <c r="AY35" s="1"/>
      <c r="AZ35" s="1"/>
      <c r="BA35" s="1"/>
      <c r="BB35" s="1"/>
      <c r="BC35" s="1"/>
      <c r="BD35" s="1"/>
      <c r="BE35" s="1"/>
      <c r="BF35" s="1"/>
      <c r="BG35" s="1"/>
      <c r="BH35" s="1"/>
      <c r="BI35" s="1"/>
    </row>
    <row r="36" spans="1:61" ht="14.25" customHeight="1">
      <c r="A36" s="1"/>
      <c r="B36" s="467"/>
      <c r="C36" s="298"/>
      <c r="D36" s="299"/>
      <c r="E36" s="310"/>
      <c r="F36" s="298"/>
      <c r="G36" s="298"/>
      <c r="H36" s="298"/>
      <c r="I36" s="298"/>
      <c r="J36" s="500" t="e">
        <f>IF(AND('Mapa final'!#REF!="Baja",'Mapa final'!#REF!="Leve"),CONCATENATE("R",'Mapa final'!#REF!),"")</f>
        <v>#REF!</v>
      </c>
      <c r="K36" s="469"/>
      <c r="L36" s="484" t="e">
        <f>IF(AND('Mapa final'!#REF!="Baja",'Mapa final'!#REF!="Leve"),CONCATENATE("R",'Mapa final'!#REF!),"")</f>
        <v>#REF!</v>
      </c>
      <c r="M36" s="469"/>
      <c r="N36" s="484" t="e">
        <f>IF(AND('Mapa final'!#REF!="Baja",'Mapa final'!#REF!="Leve"),CONCATENATE("R",'Mapa final'!#REF!),"")</f>
        <v>#REF!</v>
      </c>
      <c r="O36" s="466"/>
      <c r="P36" s="485" t="e">
        <f>IF(AND('Mapa final'!#REF!="Baja",'Mapa final'!#REF!="Menor"),CONCATENATE("R",'Mapa final'!#REF!),"")</f>
        <v>#REF!</v>
      </c>
      <c r="Q36" s="469"/>
      <c r="R36" s="485" t="e">
        <f>IF(AND('Mapa final'!#REF!="Baja",'Mapa final'!#REF!="Menor"),CONCATENATE("R",'Mapa final'!#REF!),"")</f>
        <v>#REF!</v>
      </c>
      <c r="S36" s="469"/>
      <c r="T36" s="485" t="e">
        <f>IF(AND('Mapa final'!#REF!="Baja",'Mapa final'!#REF!="Menor"),CONCATENATE("R",'Mapa final'!#REF!),"")</f>
        <v>#REF!</v>
      </c>
      <c r="U36" s="466"/>
      <c r="V36" s="486" t="e">
        <f>IF(AND('Mapa final'!#REF!="Baja",'Mapa final'!#REF!="Moderado"),CONCATENATE("R",'Mapa final'!#REF!),"")</f>
        <v>#REF!</v>
      </c>
      <c r="W36" s="469"/>
      <c r="X36" s="485" t="e">
        <f>IF(AND('Mapa final'!#REF!="Baja",'Mapa final'!#REF!="Moderado"),CONCATENATE("R",'Mapa final'!#REF!),"")</f>
        <v>#REF!</v>
      </c>
      <c r="Y36" s="469"/>
      <c r="Z36" s="485" t="e">
        <f>IF(AND('Mapa final'!#REF!="Baja",'Mapa final'!#REF!="Moderado"),CONCATENATE("R",'Mapa final'!#REF!),"")</f>
        <v>#REF!</v>
      </c>
      <c r="AA36" s="466"/>
      <c r="AB36" s="474" t="e">
        <f>IF(AND('Mapa final'!#REF!="Baja",'Mapa final'!#REF!="Mayor"),CONCATENATE("R",'Mapa final'!#REF!),"")</f>
        <v>#REF!</v>
      </c>
      <c r="AC36" s="469"/>
      <c r="AD36" s="465" t="e">
        <f>IF(AND('Mapa final'!#REF!="Baja",'Mapa final'!#REF!="Mayor"),CONCATENATE("R",'Mapa final'!#REF!),"")</f>
        <v>#REF!</v>
      </c>
      <c r="AE36" s="469"/>
      <c r="AF36" s="465" t="e">
        <f>IF(AND('Mapa final'!#REF!="Baja",'Mapa final'!#REF!="Mayor"),CONCATENATE("R",'Mapa final'!#REF!),"")</f>
        <v>#REF!</v>
      </c>
      <c r="AG36" s="466"/>
      <c r="AH36" s="468" t="e">
        <f>IF(AND('Mapa final'!#REF!="Baja",'Mapa final'!#REF!="Catastrófico"),CONCATENATE("R",'Mapa final'!#REF!),"")</f>
        <v>#REF!</v>
      </c>
      <c r="AI36" s="469"/>
      <c r="AJ36" s="470" t="e">
        <f>IF(AND('Mapa final'!#REF!="Baja",'Mapa final'!#REF!="Catastrófico"),CONCATENATE("R",'Mapa final'!#REF!),"")</f>
        <v>#REF!</v>
      </c>
      <c r="AK36" s="469"/>
      <c r="AL36" s="470" t="e">
        <f>IF(AND('Mapa final'!#REF!="Baja",'Mapa final'!#REF!="Catastrófico"),CONCATENATE("R",'Mapa final'!#REF!),"")</f>
        <v>#REF!</v>
      </c>
      <c r="AM36" s="466"/>
      <c r="AN36" s="1"/>
      <c r="AO36" s="490"/>
      <c r="AP36" s="298"/>
      <c r="AQ36" s="298"/>
      <c r="AR36" s="298"/>
      <c r="AS36" s="298"/>
      <c r="AT36" s="491"/>
      <c r="AU36" s="1"/>
      <c r="AV36" s="1"/>
      <c r="AW36" s="1"/>
      <c r="AX36" s="1"/>
      <c r="AY36" s="1"/>
      <c r="AZ36" s="1"/>
      <c r="BA36" s="1"/>
      <c r="BB36" s="1"/>
      <c r="BC36" s="1"/>
      <c r="BD36" s="1"/>
      <c r="BE36" s="1"/>
      <c r="BF36" s="1"/>
      <c r="BG36" s="1"/>
      <c r="BH36" s="1"/>
      <c r="BI36" s="1"/>
    </row>
    <row r="37" spans="1:61" ht="14.25" customHeight="1">
      <c r="A37" s="1"/>
      <c r="B37" s="467"/>
      <c r="C37" s="298"/>
      <c r="D37" s="299"/>
      <c r="E37" s="476"/>
      <c r="F37" s="477"/>
      <c r="G37" s="477"/>
      <c r="H37" s="477"/>
      <c r="I37" s="477"/>
      <c r="J37" s="476"/>
      <c r="K37" s="477"/>
      <c r="L37" s="478"/>
      <c r="M37" s="477"/>
      <c r="N37" s="478"/>
      <c r="O37" s="479"/>
      <c r="P37" s="478"/>
      <c r="Q37" s="477"/>
      <c r="R37" s="478"/>
      <c r="S37" s="477"/>
      <c r="T37" s="478"/>
      <c r="U37" s="479"/>
      <c r="V37" s="476"/>
      <c r="W37" s="477"/>
      <c r="X37" s="478"/>
      <c r="Y37" s="477"/>
      <c r="Z37" s="478"/>
      <c r="AA37" s="479"/>
      <c r="AB37" s="476"/>
      <c r="AC37" s="477"/>
      <c r="AD37" s="478"/>
      <c r="AE37" s="477"/>
      <c r="AF37" s="478"/>
      <c r="AG37" s="479"/>
      <c r="AH37" s="476"/>
      <c r="AI37" s="477"/>
      <c r="AJ37" s="478"/>
      <c r="AK37" s="477"/>
      <c r="AL37" s="478"/>
      <c r="AM37" s="479"/>
      <c r="AN37" s="1"/>
      <c r="AO37" s="492"/>
      <c r="AP37" s="493"/>
      <c r="AQ37" s="493"/>
      <c r="AR37" s="493"/>
      <c r="AS37" s="493"/>
      <c r="AT37" s="494"/>
      <c r="AU37" s="1"/>
      <c r="AV37" s="1"/>
      <c r="AW37" s="1"/>
      <c r="AX37" s="1"/>
      <c r="AY37" s="1"/>
      <c r="AZ37" s="1"/>
      <c r="BA37" s="1"/>
      <c r="BB37" s="1"/>
      <c r="BC37" s="1"/>
      <c r="BD37" s="1"/>
      <c r="BE37" s="1"/>
      <c r="BF37" s="1"/>
      <c r="BG37" s="1"/>
      <c r="BH37" s="1"/>
      <c r="BI37" s="1"/>
    </row>
    <row r="38" spans="1:61" ht="14.25" customHeight="1">
      <c r="A38" s="1"/>
      <c r="B38" s="467"/>
      <c r="C38" s="298"/>
      <c r="D38" s="299"/>
      <c r="E38" s="498" t="s">
        <v>137</v>
      </c>
      <c r="F38" s="472"/>
      <c r="G38" s="472"/>
      <c r="H38" s="472"/>
      <c r="I38" s="481"/>
      <c r="J38" s="499" t="str">
        <f>IF(AND('Mapa final'!$K$23="Muy Baja",'Mapa final'!$O$23="Leve"),CONCATENATE("R",'Mapa final'!$A$23),"")</f>
        <v/>
      </c>
      <c r="K38" s="472"/>
      <c r="L38" s="501" t="str">
        <f>IF(AND('Mapa final'!$K$25="Muy Baja",'Mapa final'!$O$25="Leve"),CONCATENATE("R",'Mapa final'!$A$25),"")</f>
        <v/>
      </c>
      <c r="M38" s="472"/>
      <c r="N38" s="501" t="str">
        <f>IF(AND('Mapa final'!$K$26="Muy Baja",'Mapa final'!$O$26="Leve"),CONCATENATE("R",'Mapa final'!$A$26),"")</f>
        <v/>
      </c>
      <c r="O38" s="481"/>
      <c r="P38" s="499" t="str">
        <f>IF(AND('Mapa final'!$K$23="Muy Baja",'Mapa final'!$O$23="Menor"),CONCATENATE("R",'Mapa final'!$A$23),"")</f>
        <v/>
      </c>
      <c r="Q38" s="472"/>
      <c r="R38" s="501" t="str">
        <f>IF(AND('Mapa final'!$K$25="Muy Baja",'Mapa final'!$O$25="Menor"),CONCATENATE("R",'Mapa final'!$A$25),"")</f>
        <v/>
      </c>
      <c r="S38" s="472"/>
      <c r="T38" s="501" t="str">
        <f>IF(AND('Mapa final'!$K$26="Muy Baja",'Mapa final'!$O$26="Menor"),CONCATENATE("R",'Mapa final'!$A$26),"")</f>
        <v/>
      </c>
      <c r="U38" s="481"/>
      <c r="V38" s="482" t="str">
        <f>IF(AND('Mapa final'!$K$23="Muy Baja",'Mapa final'!$O$23="Moderado"),CONCATENATE("R",'Mapa final'!$A$23),"")</f>
        <v/>
      </c>
      <c r="W38" s="472"/>
      <c r="X38" s="480" t="str">
        <f>IF(AND('Mapa final'!$K$25="Muy Baja",'Mapa final'!$O$25="Moderado"),CONCATENATE("R",'Mapa final'!$A$25),"")</f>
        <v/>
      </c>
      <c r="Y38" s="472"/>
      <c r="Z38" s="480" t="str">
        <f>IF(AND('Mapa final'!$K$26="Muy Baja",'Mapa final'!$O$26="Moderado"),CONCATENATE("R",'Mapa final'!$A$26),"")</f>
        <v/>
      </c>
      <c r="AA38" s="481"/>
      <c r="AB38" s="471" t="str">
        <f>IF(AND('Mapa final'!$K$23="Muy Baja",'Mapa final'!$O$23="Mayor"),CONCATENATE("R",'Mapa final'!$A$23),"")</f>
        <v/>
      </c>
      <c r="AC38" s="472"/>
      <c r="AD38" s="473" t="str">
        <f>IF(AND('Mapa final'!$K$25="Muy Baja",'Mapa final'!$O$25="Mayor"),CONCATENATE("R",'Mapa final'!$A$25),"")</f>
        <v/>
      </c>
      <c r="AE38" s="472"/>
      <c r="AF38" s="473" t="str">
        <f>IF(AND('Mapa final'!$K$26="Muy Baja",'Mapa final'!$O$26="Mayor"),CONCATENATE("R",'Mapa final'!$A$26),"")</f>
        <v/>
      </c>
      <c r="AG38" s="481"/>
      <c r="AH38" s="483" t="str">
        <f>IF(AND('Mapa final'!$K$23="Muy Baja",'Mapa final'!$O$23="Catastrófico"),CONCATENATE("R",'Mapa final'!$A$23),"")</f>
        <v/>
      </c>
      <c r="AI38" s="472"/>
      <c r="AJ38" s="475" t="str">
        <f>IF(AND('Mapa final'!$K$25="Muy Baja",'Mapa final'!$O$25="Catastrófico"),CONCATENATE("R",'Mapa final'!$A$25),"")</f>
        <v/>
      </c>
      <c r="AK38" s="472"/>
      <c r="AL38" s="475" t="str">
        <f>IF(AND('Mapa final'!$K$26="Muy Baja",'Mapa final'!$O$26="Catastrófico"),CONCATENATE("R",'Mapa final'!$A$26),"")</f>
        <v/>
      </c>
      <c r="AM38" s="481"/>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467"/>
      <c r="C39" s="298"/>
      <c r="D39" s="299"/>
      <c r="E39" s="310"/>
      <c r="F39" s="298"/>
      <c r="G39" s="298"/>
      <c r="H39" s="298"/>
      <c r="I39" s="299"/>
      <c r="J39" s="310"/>
      <c r="K39" s="298"/>
      <c r="L39" s="467"/>
      <c r="M39" s="298"/>
      <c r="N39" s="467"/>
      <c r="O39" s="299"/>
      <c r="P39" s="310"/>
      <c r="Q39" s="298"/>
      <c r="R39" s="467"/>
      <c r="S39" s="298"/>
      <c r="T39" s="467"/>
      <c r="U39" s="299"/>
      <c r="V39" s="310"/>
      <c r="W39" s="298"/>
      <c r="X39" s="467"/>
      <c r="Y39" s="298"/>
      <c r="Z39" s="467"/>
      <c r="AA39" s="299"/>
      <c r="AB39" s="310"/>
      <c r="AC39" s="298"/>
      <c r="AD39" s="467"/>
      <c r="AE39" s="298"/>
      <c r="AF39" s="467"/>
      <c r="AG39" s="299"/>
      <c r="AH39" s="310"/>
      <c r="AI39" s="298"/>
      <c r="AJ39" s="467"/>
      <c r="AK39" s="298"/>
      <c r="AL39" s="467"/>
      <c r="AM39" s="299"/>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467"/>
      <c r="C40" s="298"/>
      <c r="D40" s="299"/>
      <c r="E40" s="310"/>
      <c r="F40" s="298"/>
      <c r="G40" s="298"/>
      <c r="H40" s="298"/>
      <c r="I40" s="299"/>
      <c r="J40" s="500" t="str">
        <f>IF(AND('Mapa final'!$K$27="Muy Baja",'Mapa final'!$O$27="Leve"),CONCATENATE("R",'Mapa final'!$A$27),"")</f>
        <v/>
      </c>
      <c r="K40" s="469"/>
      <c r="L40" s="484" t="str">
        <f>IF(AND('Mapa final'!$K$28="Muy Baja",'Mapa final'!$O$28="Leve"),CONCATENATE("R",'Mapa final'!$A$28),"")</f>
        <v/>
      </c>
      <c r="M40" s="469"/>
      <c r="N40" s="484" t="str">
        <f>IF(AND('Mapa final'!$K$30="Muy Baja",'Mapa final'!$O$30="Leve"),CONCATENATE("R",'Mapa final'!$A$30),"")</f>
        <v/>
      </c>
      <c r="O40" s="466"/>
      <c r="P40" s="500" t="str">
        <f>IF(AND('Mapa final'!$K$27="Muy Baja",'Mapa final'!$O$27="Menor"),CONCATENATE("R",'Mapa final'!$A$27),"")</f>
        <v/>
      </c>
      <c r="Q40" s="469"/>
      <c r="R40" s="484" t="str">
        <f>IF(AND('Mapa final'!$K$28="Muy Baja",'Mapa final'!$O$28="Menor"),CONCATENATE("R",'Mapa final'!$A$28),"")</f>
        <v/>
      </c>
      <c r="S40" s="469"/>
      <c r="T40" s="484" t="str">
        <f>IF(AND('Mapa final'!$K$30="Muy Baja",'Mapa final'!$O$30="Menor"),CONCATENATE("R",'Mapa final'!$A$30),"")</f>
        <v/>
      </c>
      <c r="U40" s="466"/>
      <c r="V40" s="486" t="str">
        <f>IF(AND('Mapa final'!$K$27="Muy Baja",'Mapa final'!$O$27="Moderado"),CONCATENATE("R",'Mapa final'!$A$27),"")</f>
        <v/>
      </c>
      <c r="W40" s="469"/>
      <c r="X40" s="485" t="str">
        <f>IF(AND('Mapa final'!$K$28="Muy Baja",'Mapa final'!$O$28="Moderado"),CONCATENATE("R",'Mapa final'!$A$28),"")</f>
        <v/>
      </c>
      <c r="Y40" s="469"/>
      <c r="Z40" s="485" t="str">
        <f>IF(AND('Mapa final'!$K$30="Muy Baja",'Mapa final'!$O$30="Moderado"),CONCATENATE("R",'Mapa final'!$A$30),"")</f>
        <v/>
      </c>
      <c r="AA40" s="466"/>
      <c r="AB40" s="474" t="str">
        <f>IF(AND('Mapa final'!$K$27="Muy Baja",'Mapa final'!$O$27="Mayor"),CONCATENATE("R",'Mapa final'!$A$27),"")</f>
        <v/>
      </c>
      <c r="AC40" s="469"/>
      <c r="AD40" s="465" t="str">
        <f>IF(AND('Mapa final'!$K$28="Muy Baja",'Mapa final'!$O$28="Mayor"),CONCATENATE("R",'Mapa final'!$A$28),"")</f>
        <v/>
      </c>
      <c r="AE40" s="469"/>
      <c r="AF40" s="465" t="str">
        <f>IF(AND('Mapa final'!$K$30="Muy Baja",'Mapa final'!$O$30="Mayor"),CONCATENATE("R",'Mapa final'!$A$30),"")</f>
        <v/>
      </c>
      <c r="AG40" s="466"/>
      <c r="AH40" s="468" t="str">
        <f>IF(AND('Mapa final'!$K$27="Muy Baja",'Mapa final'!$O$27="Catastrófico"),CONCATENATE("R",'Mapa final'!$A$27),"")</f>
        <v/>
      </c>
      <c r="AI40" s="469"/>
      <c r="AJ40" s="470" t="str">
        <f>IF(AND('Mapa final'!$K$28="Muy Baja",'Mapa final'!$O$28="Catastrófico"),CONCATENATE("R",'Mapa final'!$A$28),"")</f>
        <v/>
      </c>
      <c r="AK40" s="469"/>
      <c r="AL40" s="470" t="str">
        <f>IF(AND('Mapa final'!$K$30="Muy Baja",'Mapa final'!$O$30="Catastrófico"),CONCATENATE("R",'Mapa final'!$A$30),"")</f>
        <v/>
      </c>
      <c r="AM40" s="466"/>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467"/>
      <c r="C41" s="298"/>
      <c r="D41" s="299"/>
      <c r="E41" s="310"/>
      <c r="F41" s="298"/>
      <c r="G41" s="298"/>
      <c r="H41" s="298"/>
      <c r="I41" s="299"/>
      <c r="J41" s="310"/>
      <c r="K41" s="298"/>
      <c r="L41" s="467"/>
      <c r="M41" s="298"/>
      <c r="N41" s="467"/>
      <c r="O41" s="299"/>
      <c r="P41" s="310"/>
      <c r="Q41" s="298"/>
      <c r="R41" s="467"/>
      <c r="S41" s="298"/>
      <c r="T41" s="467"/>
      <c r="U41" s="299"/>
      <c r="V41" s="310"/>
      <c r="W41" s="298"/>
      <c r="X41" s="467"/>
      <c r="Y41" s="298"/>
      <c r="Z41" s="467"/>
      <c r="AA41" s="299"/>
      <c r="AB41" s="310"/>
      <c r="AC41" s="298"/>
      <c r="AD41" s="467"/>
      <c r="AE41" s="298"/>
      <c r="AF41" s="467"/>
      <c r="AG41" s="299"/>
      <c r="AH41" s="310"/>
      <c r="AI41" s="298"/>
      <c r="AJ41" s="467"/>
      <c r="AK41" s="298"/>
      <c r="AL41" s="467"/>
      <c r="AM41" s="299"/>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467"/>
      <c r="C42" s="298"/>
      <c r="D42" s="299"/>
      <c r="E42" s="310"/>
      <c r="F42" s="298"/>
      <c r="G42" s="298"/>
      <c r="H42" s="298"/>
      <c r="I42" s="299"/>
      <c r="J42" s="500" t="str">
        <f>IF(AND('Mapa final'!$K$32="Muy Baja",'Mapa final'!$O$32="Leve"),CONCATENATE("R",'Mapa final'!$A$32),"")</f>
        <v/>
      </c>
      <c r="K42" s="469"/>
      <c r="L42" s="484" t="str">
        <f>IF(AND('Mapa final'!$K$38="Muy Baja",'Mapa final'!$O$38="Leve"),CONCATENATE("R",'Mapa final'!$A$38),"")</f>
        <v/>
      </c>
      <c r="M42" s="469"/>
      <c r="N42" s="484" t="e">
        <f>IF(AND('Mapa final'!#REF!="Muy Baja",'Mapa final'!#REF!="Leve"),CONCATENATE("R",'Mapa final'!#REF!),"")</f>
        <v>#REF!</v>
      </c>
      <c r="O42" s="466"/>
      <c r="P42" s="500" t="str">
        <f>IF(AND('Mapa final'!$K$32="Muy Baja",'Mapa final'!$O$32="Menor"),CONCATENATE("R",'Mapa final'!$A$32),"")</f>
        <v/>
      </c>
      <c r="Q42" s="469"/>
      <c r="R42" s="484" t="str">
        <f>IF(AND('Mapa final'!$K$38="Muy Baja",'Mapa final'!$O$38="Menor"),CONCATENATE("R",'Mapa final'!$A$38),"")</f>
        <v/>
      </c>
      <c r="S42" s="469"/>
      <c r="T42" s="484" t="e">
        <f>IF(AND('Mapa final'!#REF!="Muy Baja",'Mapa final'!#REF!="Menor"),CONCATENATE("R",'Mapa final'!#REF!),"")</f>
        <v>#REF!</v>
      </c>
      <c r="U42" s="466"/>
      <c r="V42" s="486" t="str">
        <f>IF(AND('Mapa final'!$K$32="Muy Baja",'Mapa final'!$O$32="Moderado"),CONCATENATE("R",'Mapa final'!$A$32),"")</f>
        <v/>
      </c>
      <c r="W42" s="469"/>
      <c r="X42" s="485" t="str">
        <f>IF(AND('Mapa final'!$K$38="Muy Baja",'Mapa final'!$O$38="Moderado"),CONCATENATE("R",'Mapa final'!$A$38),"")</f>
        <v/>
      </c>
      <c r="Y42" s="469"/>
      <c r="Z42" s="485" t="e">
        <f>IF(AND('Mapa final'!#REF!="Muy Baja",'Mapa final'!#REF!="Moderado"),CONCATENATE("R",'Mapa final'!#REF!),"")</f>
        <v>#REF!</v>
      </c>
      <c r="AA42" s="466"/>
      <c r="AB42" s="474" t="str">
        <f>IF(AND('Mapa final'!$K$32="Muy Baja",'Mapa final'!$O$32="Mayor"),CONCATENATE("R",'Mapa final'!$A$32),"")</f>
        <v/>
      </c>
      <c r="AC42" s="469"/>
      <c r="AD42" s="465" t="str">
        <f>IF(AND('Mapa final'!$K$38="Muy Baja",'Mapa final'!$O$38="Mayor"),CONCATENATE("R",'Mapa final'!$A$38),"")</f>
        <v/>
      </c>
      <c r="AE42" s="469"/>
      <c r="AF42" s="465" t="e">
        <f>IF(AND('Mapa final'!#REF!="Muy Baja",'Mapa final'!#REF!="Mayor"),CONCATENATE("R",'Mapa final'!#REF!),"")</f>
        <v>#REF!</v>
      </c>
      <c r="AG42" s="466"/>
      <c r="AH42" s="468" t="str">
        <f>IF(AND('Mapa final'!$K$32="Muy Baja",'Mapa final'!$O$32="Catastrófico"),CONCATENATE("R",'Mapa final'!$A$32),"")</f>
        <v/>
      </c>
      <c r="AI42" s="469"/>
      <c r="AJ42" s="470" t="str">
        <f>IF(AND('Mapa final'!$K$38="Muy Baja",'Mapa final'!$O$38="Catastrófico"),CONCATENATE("R",'Mapa final'!$A$38),"")</f>
        <v/>
      </c>
      <c r="AK42" s="469"/>
      <c r="AL42" s="470" t="e">
        <f>IF(AND('Mapa final'!#REF!="Muy Baja",'Mapa final'!#REF!="Catastrófico"),CONCATENATE("R",'Mapa final'!#REF!),"")</f>
        <v>#REF!</v>
      </c>
      <c r="AM42" s="466"/>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467"/>
      <c r="C43" s="298"/>
      <c r="D43" s="299"/>
      <c r="E43" s="310"/>
      <c r="F43" s="298"/>
      <c r="G43" s="298"/>
      <c r="H43" s="298"/>
      <c r="I43" s="299"/>
      <c r="J43" s="310"/>
      <c r="K43" s="298"/>
      <c r="L43" s="467"/>
      <c r="M43" s="298"/>
      <c r="N43" s="467"/>
      <c r="O43" s="299"/>
      <c r="P43" s="310"/>
      <c r="Q43" s="298"/>
      <c r="R43" s="467"/>
      <c r="S43" s="298"/>
      <c r="T43" s="467"/>
      <c r="U43" s="299"/>
      <c r="V43" s="310"/>
      <c r="W43" s="298"/>
      <c r="X43" s="467"/>
      <c r="Y43" s="298"/>
      <c r="Z43" s="467"/>
      <c r="AA43" s="299"/>
      <c r="AB43" s="310"/>
      <c r="AC43" s="298"/>
      <c r="AD43" s="467"/>
      <c r="AE43" s="298"/>
      <c r="AF43" s="467"/>
      <c r="AG43" s="299"/>
      <c r="AH43" s="310"/>
      <c r="AI43" s="298"/>
      <c r="AJ43" s="467"/>
      <c r="AK43" s="298"/>
      <c r="AL43" s="467"/>
      <c r="AM43" s="299"/>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467"/>
      <c r="C44" s="298"/>
      <c r="D44" s="299"/>
      <c r="E44" s="310"/>
      <c r="F44" s="298"/>
      <c r="G44" s="298"/>
      <c r="H44" s="298"/>
      <c r="I44" s="299"/>
      <c r="J44" s="500" t="e">
        <f>IF(AND('Mapa final'!#REF!="Muy Baja",'Mapa final'!#REF!="Leve"),CONCATENATE("R",'Mapa final'!#REF!),"")</f>
        <v>#REF!</v>
      </c>
      <c r="K44" s="469"/>
      <c r="L44" s="484" t="e">
        <f>IF(AND('Mapa final'!#REF!="Muy Baja",'Mapa final'!#REF!="Leve"),CONCATENATE("R",'Mapa final'!#REF!),"")</f>
        <v>#REF!</v>
      </c>
      <c r="M44" s="469"/>
      <c r="N44" s="484" t="e">
        <f>IF(AND('Mapa final'!#REF!="Muy Baja",'Mapa final'!#REF!="Leve"),CONCATENATE("R",'Mapa final'!#REF!),"")</f>
        <v>#REF!</v>
      </c>
      <c r="O44" s="466"/>
      <c r="P44" s="500" t="e">
        <f>IF(AND('Mapa final'!#REF!="Muy Baja",'Mapa final'!#REF!="Menor"),CONCATENATE("R",'Mapa final'!#REF!),"")</f>
        <v>#REF!</v>
      </c>
      <c r="Q44" s="469"/>
      <c r="R44" s="484" t="e">
        <f>IF(AND('Mapa final'!#REF!="Muy Baja",'Mapa final'!#REF!="Menor"),CONCATENATE("R",'Mapa final'!#REF!),"")</f>
        <v>#REF!</v>
      </c>
      <c r="S44" s="469"/>
      <c r="T44" s="484" t="e">
        <f>IF(AND('Mapa final'!#REF!="Muy Baja",'Mapa final'!#REF!="Menor"),CONCATENATE("R",'Mapa final'!#REF!),"")</f>
        <v>#REF!</v>
      </c>
      <c r="U44" s="466"/>
      <c r="V44" s="486" t="e">
        <f>IF(AND('Mapa final'!#REF!="Muy Baja",'Mapa final'!#REF!="Moderado"),CONCATENATE("R",'Mapa final'!#REF!),"")</f>
        <v>#REF!</v>
      </c>
      <c r="W44" s="469"/>
      <c r="X44" s="485" t="e">
        <f>IF(AND('Mapa final'!#REF!="Muy Baja",'Mapa final'!#REF!="Moderado"),CONCATENATE("R",'Mapa final'!#REF!),"")</f>
        <v>#REF!</v>
      </c>
      <c r="Y44" s="469"/>
      <c r="Z44" s="485" t="e">
        <f>IF(AND('Mapa final'!#REF!="Muy Baja",'Mapa final'!#REF!="Moderado"),CONCATENATE("R",'Mapa final'!#REF!),"")</f>
        <v>#REF!</v>
      </c>
      <c r="AA44" s="466"/>
      <c r="AB44" s="474" t="e">
        <f>IF(AND('Mapa final'!#REF!="Muy Baja",'Mapa final'!#REF!="Mayor"),CONCATENATE("R",'Mapa final'!#REF!),"")</f>
        <v>#REF!</v>
      </c>
      <c r="AC44" s="469"/>
      <c r="AD44" s="465" t="e">
        <f>IF(AND('Mapa final'!#REF!="Muy Baja",'Mapa final'!#REF!="Mayor"),CONCATENATE("R",'Mapa final'!#REF!),"")</f>
        <v>#REF!</v>
      </c>
      <c r="AE44" s="469"/>
      <c r="AF44" s="465" t="e">
        <f>IF(AND('Mapa final'!#REF!="Muy Baja",'Mapa final'!#REF!="Mayor"),CONCATENATE("R",'Mapa final'!#REF!),"")</f>
        <v>#REF!</v>
      </c>
      <c r="AG44" s="466"/>
      <c r="AH44" s="468" t="e">
        <f>IF(AND('Mapa final'!#REF!="Muy Baja",'Mapa final'!#REF!="Catastrófico"),CONCATENATE("R",'Mapa final'!#REF!),"")</f>
        <v>#REF!</v>
      </c>
      <c r="AI44" s="469"/>
      <c r="AJ44" s="470" t="e">
        <f>IF(AND('Mapa final'!#REF!="Muy Baja",'Mapa final'!#REF!="Catastrófico"),CONCATENATE("R",'Mapa final'!#REF!),"")</f>
        <v>#REF!</v>
      </c>
      <c r="AK44" s="469"/>
      <c r="AL44" s="470" t="e">
        <f>IF(AND('Mapa final'!#REF!="Muy Baja",'Mapa final'!#REF!="Catastrófico"),CONCATENATE("R",'Mapa final'!#REF!),"")</f>
        <v>#REF!</v>
      </c>
      <c r="AM44" s="466"/>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467"/>
      <c r="C45" s="298"/>
      <c r="D45" s="299"/>
      <c r="E45" s="476"/>
      <c r="F45" s="477"/>
      <c r="G45" s="477"/>
      <c r="H45" s="477"/>
      <c r="I45" s="479"/>
      <c r="J45" s="476"/>
      <c r="K45" s="477"/>
      <c r="L45" s="478"/>
      <c r="M45" s="477"/>
      <c r="N45" s="478"/>
      <c r="O45" s="479"/>
      <c r="P45" s="476"/>
      <c r="Q45" s="477"/>
      <c r="R45" s="478"/>
      <c r="S45" s="477"/>
      <c r="T45" s="478"/>
      <c r="U45" s="479"/>
      <c r="V45" s="476"/>
      <c r="W45" s="477"/>
      <c r="X45" s="478"/>
      <c r="Y45" s="477"/>
      <c r="Z45" s="478"/>
      <c r="AA45" s="479"/>
      <c r="AB45" s="476"/>
      <c r="AC45" s="477"/>
      <c r="AD45" s="478"/>
      <c r="AE45" s="477"/>
      <c r="AF45" s="478"/>
      <c r="AG45" s="479"/>
      <c r="AH45" s="476"/>
      <c r="AI45" s="477"/>
      <c r="AJ45" s="478"/>
      <c r="AK45" s="477"/>
      <c r="AL45" s="478"/>
      <c r="AM45" s="479"/>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498" t="s">
        <v>138</v>
      </c>
      <c r="K46" s="472"/>
      <c r="L46" s="472"/>
      <c r="M46" s="472"/>
      <c r="N46" s="472"/>
      <c r="O46" s="481"/>
      <c r="P46" s="498" t="s">
        <v>139</v>
      </c>
      <c r="Q46" s="472"/>
      <c r="R46" s="472"/>
      <c r="S46" s="472"/>
      <c r="T46" s="472"/>
      <c r="U46" s="481"/>
      <c r="V46" s="498" t="s">
        <v>140</v>
      </c>
      <c r="W46" s="472"/>
      <c r="X46" s="472"/>
      <c r="Y46" s="472"/>
      <c r="Z46" s="472"/>
      <c r="AA46" s="481"/>
      <c r="AB46" s="498" t="s">
        <v>141</v>
      </c>
      <c r="AC46" s="472"/>
      <c r="AD46" s="472"/>
      <c r="AE46" s="472"/>
      <c r="AF46" s="472"/>
      <c r="AG46" s="481"/>
      <c r="AH46" s="498" t="s">
        <v>142</v>
      </c>
      <c r="AI46" s="472"/>
      <c r="AJ46" s="472"/>
      <c r="AK46" s="472"/>
      <c r="AL46" s="472"/>
      <c r="AM46" s="481"/>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310"/>
      <c r="K47" s="298"/>
      <c r="L47" s="298"/>
      <c r="M47" s="298"/>
      <c r="N47" s="298"/>
      <c r="O47" s="299"/>
      <c r="P47" s="310"/>
      <c r="Q47" s="298"/>
      <c r="R47" s="298"/>
      <c r="S47" s="298"/>
      <c r="T47" s="298"/>
      <c r="U47" s="299"/>
      <c r="V47" s="310"/>
      <c r="W47" s="298"/>
      <c r="X47" s="298"/>
      <c r="Y47" s="298"/>
      <c r="Z47" s="298"/>
      <c r="AA47" s="299"/>
      <c r="AB47" s="310"/>
      <c r="AC47" s="298"/>
      <c r="AD47" s="298"/>
      <c r="AE47" s="298"/>
      <c r="AF47" s="298"/>
      <c r="AG47" s="299"/>
      <c r="AH47" s="310"/>
      <c r="AI47" s="298"/>
      <c r="AJ47" s="298"/>
      <c r="AK47" s="298"/>
      <c r="AL47" s="298"/>
      <c r="AM47" s="299"/>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310"/>
      <c r="K48" s="298"/>
      <c r="L48" s="298"/>
      <c r="M48" s="298"/>
      <c r="N48" s="298"/>
      <c r="O48" s="299"/>
      <c r="P48" s="310"/>
      <c r="Q48" s="298"/>
      <c r="R48" s="298"/>
      <c r="S48" s="298"/>
      <c r="T48" s="298"/>
      <c r="U48" s="299"/>
      <c r="V48" s="310"/>
      <c r="W48" s="298"/>
      <c r="X48" s="298"/>
      <c r="Y48" s="298"/>
      <c r="Z48" s="298"/>
      <c r="AA48" s="299"/>
      <c r="AB48" s="310"/>
      <c r="AC48" s="298"/>
      <c r="AD48" s="298"/>
      <c r="AE48" s="298"/>
      <c r="AF48" s="298"/>
      <c r="AG48" s="299"/>
      <c r="AH48" s="310"/>
      <c r="AI48" s="298"/>
      <c r="AJ48" s="298"/>
      <c r="AK48" s="298"/>
      <c r="AL48" s="298"/>
      <c r="AM48" s="299"/>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310"/>
      <c r="K49" s="298"/>
      <c r="L49" s="298"/>
      <c r="M49" s="298"/>
      <c r="N49" s="298"/>
      <c r="O49" s="299"/>
      <c r="P49" s="310"/>
      <c r="Q49" s="298"/>
      <c r="R49" s="298"/>
      <c r="S49" s="298"/>
      <c r="T49" s="298"/>
      <c r="U49" s="299"/>
      <c r="V49" s="310"/>
      <c r="W49" s="298"/>
      <c r="X49" s="298"/>
      <c r="Y49" s="298"/>
      <c r="Z49" s="298"/>
      <c r="AA49" s="299"/>
      <c r="AB49" s="310"/>
      <c r="AC49" s="298"/>
      <c r="AD49" s="298"/>
      <c r="AE49" s="298"/>
      <c r="AF49" s="298"/>
      <c r="AG49" s="299"/>
      <c r="AH49" s="310"/>
      <c r="AI49" s="298"/>
      <c r="AJ49" s="298"/>
      <c r="AK49" s="298"/>
      <c r="AL49" s="298"/>
      <c r="AM49" s="299"/>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310"/>
      <c r="K50" s="298"/>
      <c r="L50" s="298"/>
      <c r="M50" s="298"/>
      <c r="N50" s="298"/>
      <c r="O50" s="299"/>
      <c r="P50" s="310"/>
      <c r="Q50" s="298"/>
      <c r="R50" s="298"/>
      <c r="S50" s="298"/>
      <c r="T50" s="298"/>
      <c r="U50" s="299"/>
      <c r="V50" s="310"/>
      <c r="W50" s="298"/>
      <c r="X50" s="298"/>
      <c r="Y50" s="298"/>
      <c r="Z50" s="298"/>
      <c r="AA50" s="299"/>
      <c r="AB50" s="310"/>
      <c r="AC50" s="298"/>
      <c r="AD50" s="298"/>
      <c r="AE50" s="298"/>
      <c r="AF50" s="298"/>
      <c r="AG50" s="299"/>
      <c r="AH50" s="310"/>
      <c r="AI50" s="298"/>
      <c r="AJ50" s="298"/>
      <c r="AK50" s="298"/>
      <c r="AL50" s="298"/>
      <c r="AM50" s="299"/>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476"/>
      <c r="K51" s="477"/>
      <c r="L51" s="477"/>
      <c r="M51" s="477"/>
      <c r="N51" s="477"/>
      <c r="O51" s="479"/>
      <c r="P51" s="476"/>
      <c r="Q51" s="477"/>
      <c r="R51" s="477"/>
      <c r="S51" s="477"/>
      <c r="T51" s="477"/>
      <c r="U51" s="479"/>
      <c r="V51" s="476"/>
      <c r="W51" s="477"/>
      <c r="X51" s="477"/>
      <c r="Y51" s="477"/>
      <c r="Z51" s="477"/>
      <c r="AA51" s="479"/>
      <c r="AB51" s="476"/>
      <c r="AC51" s="477"/>
      <c r="AD51" s="477"/>
      <c r="AE51" s="477"/>
      <c r="AF51" s="477"/>
      <c r="AG51" s="479"/>
      <c r="AH51" s="476"/>
      <c r="AI51" s="477"/>
      <c r="AJ51" s="477"/>
      <c r="AK51" s="477"/>
      <c r="AL51" s="477"/>
      <c r="AM51" s="479"/>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
      <c r="AV53" s="1"/>
      <c r="AW53" s="1"/>
      <c r="AX53" s="1"/>
      <c r="AY53" s="1"/>
      <c r="AZ53" s="1"/>
      <c r="BA53" s="1"/>
      <c r="BB53" s="1"/>
      <c r="BC53" s="1"/>
      <c r="BD53" s="1"/>
      <c r="BE53" s="1"/>
      <c r="BF53" s="1"/>
      <c r="BG53" s="1"/>
      <c r="BH53" s="1"/>
      <c r="BI53" s="1"/>
    </row>
    <row r="54" spans="1:61" ht="15" customHeight="1">
      <c r="A54" s="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511" t="s">
        <v>143</v>
      </c>
      <c r="C2" s="298"/>
      <c r="D2" s="298"/>
      <c r="E2" s="298"/>
      <c r="F2" s="298"/>
      <c r="G2" s="298"/>
      <c r="H2" s="298"/>
      <c r="I2" s="298"/>
      <c r="J2" s="503" t="s">
        <v>15</v>
      </c>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98"/>
      <c r="C3" s="298"/>
      <c r="D3" s="298"/>
      <c r="E3" s="298"/>
      <c r="F3" s="298"/>
      <c r="G3" s="298"/>
      <c r="H3" s="298"/>
      <c r="I3" s="298"/>
      <c r="J3" s="467"/>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98"/>
      <c r="C4" s="298"/>
      <c r="D4" s="298"/>
      <c r="E4" s="298"/>
      <c r="F4" s="298"/>
      <c r="G4" s="298"/>
      <c r="H4" s="298"/>
      <c r="I4" s="298"/>
      <c r="J4" s="467"/>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504" t="s">
        <v>128</v>
      </c>
      <c r="C6" s="469"/>
      <c r="D6" s="466"/>
      <c r="E6" s="509" t="s">
        <v>129</v>
      </c>
      <c r="F6" s="472"/>
      <c r="G6" s="472"/>
      <c r="H6" s="472"/>
      <c r="I6" s="481"/>
      <c r="J6" s="20" t="str">
        <f>IF(AND('Mapa final'!$AB$20="Muy Alta",'Mapa final'!$AD$20="Leve"),CONCATENATE("R1C",'Mapa final'!$R$20),"")</f>
        <v/>
      </c>
      <c r="K6" s="21" t="str">
        <f>IF(AND('Mapa final'!$AB$21="Muy Alta",'Mapa final'!$AD$21="Leve"),CONCATENATE("R1C",'Mapa final'!$R$21),"")</f>
        <v/>
      </c>
      <c r="L6" s="21" t="str">
        <f>IF(AND('Mapa final'!$AB$22="Muy Alta",'Mapa final'!$AD$22="Leve"),CONCATENATE("R1C",'Mapa final'!$R$22),"")</f>
        <v/>
      </c>
      <c r="M6" s="21" t="str">
        <f>IF(AND('Mapa final'!$AB$23="Muy Alta",'Mapa final'!$AD$23="Leve"),CONCATENATE("R1C",'Mapa final'!$R$23),"")</f>
        <v/>
      </c>
      <c r="N6" s="21" t="str">
        <f>IF(AND('Mapa final'!$AB$24="Muy Alta",'Mapa final'!$AD$24="Leve"),CONCATENATE("R1C",'Mapa final'!$R$24),"")</f>
        <v/>
      </c>
      <c r="O6" s="22" t="str">
        <f>IF(AND('Mapa final'!$AB$25="Muy Alta",'Mapa final'!$AD$25="Leve"),CONCATENATE("R1C",'Mapa final'!$R$25),"")</f>
        <v/>
      </c>
      <c r="P6" s="21" t="str">
        <f>IF(AND('Mapa final'!$AB$20="Muy Alta",'Mapa final'!$AD$20="Menor"),CONCATENATE("R1C",'Mapa final'!$R$20),"")</f>
        <v/>
      </c>
      <c r="Q6" s="21" t="str">
        <f>IF(AND('Mapa final'!$AB$21="Muy Alta",'Mapa final'!$AD$21="Menor"),CONCATENATE("R1C",'Mapa final'!$R$21),"")</f>
        <v/>
      </c>
      <c r="R6" s="21" t="str">
        <f>IF(AND('Mapa final'!$AB$22="Muy Alta",'Mapa final'!$AD$22="Menor"),CONCATENATE("R1C",'Mapa final'!$R$22),"")</f>
        <v/>
      </c>
      <c r="S6" s="21" t="str">
        <f>IF(AND('Mapa final'!$AB$23="Muy Alta",'Mapa final'!$AD$23="Menor"),CONCATENATE("R1C",'Mapa final'!$R$23),"")</f>
        <v/>
      </c>
      <c r="T6" s="21" t="str">
        <f>IF(AND('Mapa final'!$AB$24="Muy Alta",'Mapa final'!$AD$24="Menor"),CONCATENATE("R1C",'Mapa final'!$R$24),"")</f>
        <v/>
      </c>
      <c r="U6" s="22" t="str">
        <f>IF(AND('Mapa final'!$AB$25="Muy Alta",'Mapa final'!$AD$25="Menor"),CONCATENATE("R1C",'Mapa final'!$R$25),"")</f>
        <v/>
      </c>
      <c r="V6" s="21" t="str">
        <f>IF(AND('Mapa final'!$AB$20="Muy Alta",'Mapa final'!$AD$20="Moderado"),CONCATENATE("R1C",'Mapa final'!$R$20),"")</f>
        <v/>
      </c>
      <c r="W6" s="21" t="str">
        <f>IF(AND('Mapa final'!$AB$21="Muy Alta",'Mapa final'!$AD$21="Moderado"),CONCATENATE("R1C",'Mapa final'!$R$21),"")</f>
        <v/>
      </c>
      <c r="X6" s="21" t="str">
        <f>IF(AND('Mapa final'!$AB$22="Muy Alta",'Mapa final'!$AD$22="Moderado"),CONCATENATE("R1C",'Mapa final'!$R$22),"")</f>
        <v/>
      </c>
      <c r="Y6" s="21" t="str">
        <f>IF(AND('Mapa final'!$AB$23="Muy Alta",'Mapa final'!$AD$23="Moderado"),CONCATENATE("R1C",'Mapa final'!$R$23),"")</f>
        <v/>
      </c>
      <c r="Z6" s="21" t="str">
        <f>IF(AND('Mapa final'!$AB$24="Muy Alta",'Mapa final'!$AD$24="Moderado"),CONCATENATE("R1C",'Mapa final'!$R$24),"")</f>
        <v/>
      </c>
      <c r="AA6" s="22" t="str">
        <f>IF(AND('Mapa final'!$AB$25="Muy Alta",'Mapa final'!$AD$25="Moderado"),CONCATENATE("R1C",'Mapa final'!$R$25),"")</f>
        <v/>
      </c>
      <c r="AB6" s="21" t="str">
        <f>IF(AND('Mapa final'!$AB$20="Muy Alta",'Mapa final'!$AD$20="Mayor"),CONCATENATE("R1C",'Mapa final'!$R$20),"")</f>
        <v/>
      </c>
      <c r="AC6" s="21" t="str">
        <f>IF(AND('Mapa final'!$AB$21="Muy Alta",'Mapa final'!$AD$21="Mayor"),CONCATENATE("R1C",'Mapa final'!$R$21),"")</f>
        <v/>
      </c>
      <c r="AD6" s="21" t="str">
        <f>IF(AND('Mapa final'!$AB$22="Muy Alta",'Mapa final'!$AD$22="Mayor"),CONCATENATE("R1C",'Mapa final'!$R$22),"")</f>
        <v/>
      </c>
      <c r="AE6" s="21" t="str">
        <f>IF(AND('Mapa final'!$AB$23="Muy Alta",'Mapa final'!$AD$23="Mayor"),CONCATENATE("R1C",'Mapa final'!$R$23),"")</f>
        <v/>
      </c>
      <c r="AF6" s="21" t="str">
        <f>IF(AND('Mapa final'!$AB$24="Muy Alta",'Mapa final'!$AD$24="Mayor"),CONCATENATE("R1C",'Mapa final'!$R$24),"")</f>
        <v/>
      </c>
      <c r="AG6" s="22" t="str">
        <f>IF(AND('Mapa final'!$AB$25="Muy Alta",'Mapa final'!$AD$25="Mayor"),CONCATENATE("R1C",'Mapa final'!$R$25),"")</f>
        <v/>
      </c>
      <c r="AH6" s="23" t="str">
        <f>IF(AND('Mapa final'!$AB$20="Muy Alta",'Mapa final'!$AD$20="Catastrófico"),CONCATENATE("R1C",'Mapa final'!$R$20),"")</f>
        <v/>
      </c>
      <c r="AI6" s="23" t="str">
        <f>IF(AND('Mapa final'!$AB$21="Muy Alta",'Mapa final'!$AD$21="Catastrófico"),CONCATENATE("R1C",'Mapa final'!$R$21),"")</f>
        <v/>
      </c>
      <c r="AJ6" s="23" t="str">
        <f>IF(AND('Mapa final'!$AB$22="Muy Alta",'Mapa final'!$AD$22="Catastrófico"),CONCATENATE("R1C",'Mapa final'!$R$22),"")</f>
        <v/>
      </c>
      <c r="AK6" s="23" t="str">
        <f>IF(AND('Mapa final'!$AB$23="Muy Alta",'Mapa final'!$AD$23="Catastrófico"),CONCATENATE("R1C",'Mapa final'!$R$23),"")</f>
        <v/>
      </c>
      <c r="AL6" s="23" t="str">
        <f>IF(AND('Mapa final'!$AB$24="Muy Alta",'Mapa final'!$AD$24="Catastrófico"),CONCATENATE("R1C",'Mapa final'!$R$24),"")</f>
        <v/>
      </c>
      <c r="AM6" s="23" t="str">
        <f>IF(AND('Mapa final'!$AB$25="Muy Alta",'Mapa final'!$AD$25="Catastrófico"),CONCATENATE("R1C",'Mapa final'!$R$25),"")</f>
        <v/>
      </c>
      <c r="AN6" s="1"/>
      <c r="AO6" s="507" t="s">
        <v>130</v>
      </c>
      <c r="AP6" s="488"/>
      <c r="AQ6" s="488"/>
      <c r="AR6" s="488"/>
      <c r="AS6" s="488"/>
      <c r="AT6" s="489"/>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467"/>
      <c r="C7" s="298"/>
      <c r="D7" s="299"/>
      <c r="E7" s="310"/>
      <c r="F7" s="298"/>
      <c r="G7" s="298"/>
      <c r="H7" s="298"/>
      <c r="I7" s="299"/>
      <c r="J7" s="24" t="str">
        <f>IF(AND('Mapa final'!$AB$27="Muy Alta",'Mapa final'!$AD$27="Leve"),CONCATENATE("R2C",'Mapa final'!$R$27),"")</f>
        <v/>
      </c>
      <c r="K7" s="24" t="str">
        <f>IF(AND('Mapa final'!$AB$27="Muy Alta",'Mapa final'!$AD$27="Leve"),CONCATENATE("R2C",'Mapa final'!$R$27),"")</f>
        <v/>
      </c>
      <c r="L7" s="24" t="str">
        <f>IF(AND('Mapa final'!$AB$28="Muy Alta",'Mapa final'!$AD$28="Leve"),CONCATENATE("R2C",'Mapa final'!$R$28),"")</f>
        <v/>
      </c>
      <c r="M7" s="24" t="str">
        <f>IF(AND('Mapa final'!$AB$31="Muy Alta",'Mapa final'!$AD$31="Leve"),CONCATENATE("R2C",'Mapa final'!$R$31),"")</f>
        <v/>
      </c>
      <c r="N7" s="24" t="str">
        <f>IF(AND('Mapa final'!$AB$32="Muy Alta",'Mapa final'!$AD$32="Leve"),CONCATENATE("R2C",'Mapa final'!$R$32),"")</f>
        <v/>
      </c>
      <c r="O7" s="25" t="str">
        <f>IF(AND('Mapa final'!$AB$35="Muy Alta",'Mapa final'!$AD$35="Leve"),CONCATENATE("R2C",'Mapa final'!$R$35),"")</f>
        <v/>
      </c>
      <c r="P7" s="24" t="str">
        <f>IF(AND('Mapa final'!$AB$27="Muy Alta",'Mapa final'!$AD$27="Menor"),CONCATENATE("R2C",'Mapa final'!$R$27),"")</f>
        <v/>
      </c>
      <c r="Q7" s="24" t="str">
        <f>IF(AND('Mapa final'!$AB$27="Muy Alta",'Mapa final'!$AD$27="Menor"),CONCATENATE("R2C",'Mapa final'!$R$27),"")</f>
        <v/>
      </c>
      <c r="R7" s="24" t="str">
        <f>IF(AND('Mapa final'!$AB$28="Muy Alta",'Mapa final'!$AD$28="Menor"),CONCATENATE("R2C",'Mapa final'!$R$28),"")</f>
        <v/>
      </c>
      <c r="S7" s="24" t="str">
        <f>IF(AND('Mapa final'!$AB$31="Muy Alta",'Mapa final'!$AD$31="Menor"),CONCATENATE("R2C",'Mapa final'!$R$31),"")</f>
        <v/>
      </c>
      <c r="T7" s="24" t="str">
        <f>IF(AND('Mapa final'!$AB$32="Muy Alta",'Mapa final'!$AD$32="Menor"),CONCATENATE("R2C",'Mapa final'!$R$32),"")</f>
        <v/>
      </c>
      <c r="U7" s="25" t="str">
        <f>IF(AND('Mapa final'!$AB$35="Muy Alta",'Mapa final'!$AD$35="Menor"),CONCATENATE("R2C",'Mapa final'!$R$35),"")</f>
        <v/>
      </c>
      <c r="V7" s="24" t="str">
        <f>IF(AND('Mapa final'!$AB$27="Muy Alta",'Mapa final'!$AD$27="Moderado"),CONCATENATE("R2C",'Mapa final'!$R$27),"")</f>
        <v/>
      </c>
      <c r="W7" s="24" t="str">
        <f>IF(AND('Mapa final'!$AB$27="Muy Alta",'Mapa final'!$AD$27="Moderado"),CONCATENATE("R2C",'Mapa final'!$R$27),"")</f>
        <v/>
      </c>
      <c r="X7" s="24" t="str">
        <f>IF(AND('Mapa final'!$AB$28="Muy Alta",'Mapa final'!$AD$28="Moderado"),CONCATENATE("R2C",'Mapa final'!$R$28),"")</f>
        <v/>
      </c>
      <c r="Y7" s="24" t="str">
        <f>IF(AND('Mapa final'!$AB$31="Muy Alta",'Mapa final'!$AD$31="Moderado"),CONCATENATE("R2C",'Mapa final'!$R$31),"")</f>
        <v/>
      </c>
      <c r="Z7" s="24" t="str">
        <f>IF(AND('Mapa final'!$AB$32="Muy Alta",'Mapa final'!$AD$32="Moderado"),CONCATENATE("R2C",'Mapa final'!$R$32),"")</f>
        <v/>
      </c>
      <c r="AA7" s="25" t="str">
        <f>IF(AND('Mapa final'!$AB$35="Muy Alta",'Mapa final'!$AD$35="Moderado"),CONCATENATE("R2C",'Mapa final'!$R$35),"")</f>
        <v/>
      </c>
      <c r="AB7" s="24" t="str">
        <f>IF(AND('Mapa final'!$AB$27="Muy Alta",'Mapa final'!$AD$27="Mayor"),CONCATENATE("R2C",'Mapa final'!$R$27),"")</f>
        <v/>
      </c>
      <c r="AC7" s="24" t="str">
        <f>IF(AND('Mapa final'!$AB$27="Muy Alta",'Mapa final'!$AD$27="Mayor"),CONCATENATE("R2C",'Mapa final'!$R$27),"")</f>
        <v/>
      </c>
      <c r="AD7" s="24" t="str">
        <f>IF(AND('Mapa final'!$AB$28="Muy Alta",'Mapa final'!$AD$28="Mayor"),CONCATENATE("R2C",'Mapa final'!$R$28),"")</f>
        <v/>
      </c>
      <c r="AE7" s="24" t="str">
        <f>IF(AND('Mapa final'!$AB$31="Muy Alta",'Mapa final'!$AD$31="Mayor"),CONCATENATE("R2C",'Mapa final'!$R$31),"")</f>
        <v/>
      </c>
      <c r="AF7" s="24" t="str">
        <f>IF(AND('Mapa final'!$AB$32="Muy Alta",'Mapa final'!$AD$32="Mayor"),CONCATENATE("R2C",'Mapa final'!$R$32),"")</f>
        <v/>
      </c>
      <c r="AG7" s="25" t="str">
        <f>IF(AND('Mapa final'!$AB$35="Muy Alta",'Mapa final'!$AD$35="Mayor"),CONCATENATE("R2C",'Mapa final'!$R$35),"")</f>
        <v/>
      </c>
      <c r="AH7" s="26" t="str">
        <f>IF(AND('Mapa final'!$AB$27="Muy Alta",'Mapa final'!$AD$27="Catastrófico"),CONCATENATE("R2C",'Mapa final'!$R$27),"")</f>
        <v/>
      </c>
      <c r="AI7" s="26" t="str">
        <f>IF(AND('Mapa final'!$AB$27="Muy Alta",'Mapa final'!$AD$27="Catastrófico"),CONCATENATE("R2C",'Mapa final'!$R$27),"")</f>
        <v/>
      </c>
      <c r="AJ7" s="26" t="str">
        <f>IF(AND('Mapa final'!$AB$28="Muy Alta",'Mapa final'!$AD$28="Catastrófico"),CONCATENATE("R2C",'Mapa final'!$R$28),"")</f>
        <v/>
      </c>
      <c r="AK7" s="26" t="str">
        <f>IF(AND('Mapa final'!$AB$31="Muy Alta",'Mapa final'!$AD$31="Catastrófico"),CONCATENATE("R2C",'Mapa final'!$R$31),"")</f>
        <v/>
      </c>
      <c r="AL7" s="26" t="str">
        <f>IF(AND('Mapa final'!$AB$32="Muy Alta",'Mapa final'!$AD$32="Catastrófico"),CONCATENATE("R2C",'Mapa final'!$R$32),"")</f>
        <v/>
      </c>
      <c r="AM7" s="26" t="str">
        <f>IF(AND('Mapa final'!$AB$35="Muy Alta",'Mapa final'!$AD$35="Catastrófico"),CONCATENATE("R2C",'Mapa final'!$R$35),"")</f>
        <v/>
      </c>
      <c r="AN7" s="1"/>
      <c r="AO7" s="490"/>
      <c r="AP7" s="298"/>
      <c r="AQ7" s="298"/>
      <c r="AR7" s="298"/>
      <c r="AS7" s="298"/>
      <c r="AT7" s="49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467"/>
      <c r="C8" s="298"/>
      <c r="D8" s="299"/>
      <c r="E8" s="310"/>
      <c r="F8" s="298"/>
      <c r="G8" s="298"/>
      <c r="H8" s="298"/>
      <c r="I8" s="299"/>
      <c r="J8" s="24" t="str">
        <f>IF(AND('Mapa final'!$AB$36="Muy Alta",'Mapa final'!$AD$36="Leve"),CONCATENATE("R3C",'Mapa final'!$R$36),"")</f>
        <v/>
      </c>
      <c r="K8" s="24" t="str">
        <f>IF(AND('Mapa final'!$AB$39="Muy Alta",'Mapa final'!$AD$39="Leve"),CONCATENATE("R3C",'Mapa final'!$R$39),"")</f>
        <v/>
      </c>
      <c r="L8" s="24" t="e">
        <f>IF(AND('Mapa final'!#REF!="Muy Alta",'Mapa final'!#REF!="Leve"),CONCATENATE("R3C",'Mapa final'!#REF!),"")</f>
        <v>#REF!</v>
      </c>
      <c r="M8" s="24" t="e">
        <f>IF(AND('Mapa final'!#REF!="Muy Alta",'Mapa final'!#REF!="Leve"),CONCATENATE("R3C",'Mapa final'!#REF!),"")</f>
        <v>#REF!</v>
      </c>
      <c r="N8" s="24" t="e">
        <f>IF(AND('Mapa final'!#REF!="Muy Alta",'Mapa final'!#REF!="Leve"),CONCATENATE("R3C",'Mapa final'!#REF!),"")</f>
        <v>#REF!</v>
      </c>
      <c r="O8" s="25" t="e">
        <f>IF(AND('Mapa final'!#REF!="Muy Alta",'Mapa final'!#REF!="Leve"),CONCATENATE("R3C",'Mapa final'!#REF!),"")</f>
        <v>#REF!</v>
      </c>
      <c r="P8" s="24" t="str">
        <f>IF(AND('Mapa final'!$AB$36="Muy Alta",'Mapa final'!$AD$36="Menor"),CONCATENATE("R3C",'Mapa final'!$R$36),"")</f>
        <v/>
      </c>
      <c r="Q8" s="24" t="str">
        <f>IF(AND('Mapa final'!$AB$39="Muy Alta",'Mapa final'!$AD$39="Menor"),CONCATENATE("R3C",'Mapa final'!$R$39),"")</f>
        <v/>
      </c>
      <c r="R8" s="24" t="e">
        <f>IF(AND('Mapa final'!#REF!="Muy Alta",'Mapa final'!#REF!="Menor"),CONCATENATE("R3C",'Mapa final'!#REF!),"")</f>
        <v>#REF!</v>
      </c>
      <c r="S8" s="24" t="e">
        <f>IF(AND('Mapa final'!#REF!="Muy Alta",'Mapa final'!#REF!="Menor"),CONCATENATE("R3C",'Mapa final'!#REF!),"")</f>
        <v>#REF!</v>
      </c>
      <c r="T8" s="24" t="e">
        <f>IF(AND('Mapa final'!#REF!="Muy Alta",'Mapa final'!#REF!="Menor"),CONCATENATE("R3C",'Mapa final'!#REF!),"")</f>
        <v>#REF!</v>
      </c>
      <c r="U8" s="25" t="e">
        <f>IF(AND('Mapa final'!#REF!="Muy Alta",'Mapa final'!#REF!="Menor"),CONCATENATE("R3C",'Mapa final'!#REF!),"")</f>
        <v>#REF!</v>
      </c>
      <c r="V8" s="24" t="str">
        <f>IF(AND('Mapa final'!$AB$36="Muy Alta",'Mapa final'!$AD$36="Moderado"),CONCATENATE("R3C",'Mapa final'!$R$36),"")</f>
        <v/>
      </c>
      <c r="W8" s="24" t="str">
        <f>IF(AND('Mapa final'!$AB$39="Muy Alta",'Mapa final'!$AD$39="Moderado"),CONCATENATE("R3C",'Mapa final'!$R$39),"")</f>
        <v/>
      </c>
      <c r="X8" s="24" t="e">
        <f>IF(AND('Mapa final'!#REF!="Muy Alta",'Mapa final'!#REF!="Moderado"),CONCATENATE("R3C",'Mapa final'!#REF!),"")</f>
        <v>#REF!</v>
      </c>
      <c r="Y8" s="24" t="e">
        <f>IF(AND('Mapa final'!#REF!="Muy Alta",'Mapa final'!#REF!="Moderado"),CONCATENATE("R3C",'Mapa final'!#REF!),"")</f>
        <v>#REF!</v>
      </c>
      <c r="Z8" s="24" t="e">
        <f>IF(AND('Mapa final'!#REF!="Muy Alta",'Mapa final'!#REF!="Moderado"),CONCATENATE("R3C",'Mapa final'!#REF!),"")</f>
        <v>#REF!</v>
      </c>
      <c r="AA8" s="25" t="e">
        <f>IF(AND('Mapa final'!#REF!="Muy Alta",'Mapa final'!#REF!="Moderado"),CONCATENATE("R3C",'Mapa final'!#REF!),"")</f>
        <v>#REF!</v>
      </c>
      <c r="AB8" s="24" t="str">
        <f>IF(AND('Mapa final'!$AB$36="Muy Alta",'Mapa final'!$AD$36="Mayor"),CONCATENATE("R3C",'Mapa final'!$R$36),"")</f>
        <v/>
      </c>
      <c r="AC8" s="24" t="str">
        <f>IF(AND('Mapa final'!$AB$39="Muy Alta",'Mapa final'!$AD$39="Mayor"),CONCATENATE("R3C",'Mapa final'!$R$39),"")</f>
        <v/>
      </c>
      <c r="AD8" s="24" t="e">
        <f>IF(AND('Mapa final'!#REF!="Muy Alta",'Mapa final'!#REF!="Mayor"),CONCATENATE("R3C",'Mapa final'!#REF!),"")</f>
        <v>#REF!</v>
      </c>
      <c r="AE8" s="24" t="e">
        <f>IF(AND('Mapa final'!#REF!="Muy Alta",'Mapa final'!#REF!="Mayor"),CONCATENATE("R3C",'Mapa final'!#REF!),"")</f>
        <v>#REF!</v>
      </c>
      <c r="AF8" s="24" t="e">
        <f>IF(AND('Mapa final'!#REF!="Muy Alta",'Mapa final'!#REF!="Mayor"),CONCATENATE("R3C",'Mapa final'!#REF!),"")</f>
        <v>#REF!</v>
      </c>
      <c r="AG8" s="25" t="e">
        <f>IF(AND('Mapa final'!#REF!="Muy Alta",'Mapa final'!#REF!="Mayor"),CONCATENATE("R3C",'Mapa final'!#REF!),"")</f>
        <v>#REF!</v>
      </c>
      <c r="AH8" s="26" t="str">
        <f>IF(AND('Mapa final'!$AB$36="Muy Alta",'Mapa final'!$AD$36="Catastrófico"),CONCATENATE("R3C",'Mapa final'!$R$36),"")</f>
        <v/>
      </c>
      <c r="AI8" s="26" t="str">
        <f>IF(AND('Mapa final'!$AB$39="Muy Alta",'Mapa final'!$AD$39="Catastrófico"),CONCATENATE("R3C",'Mapa final'!$R$39),"")</f>
        <v/>
      </c>
      <c r="AJ8" s="26" t="e">
        <f>IF(AND('Mapa final'!#REF!="Muy Alta",'Mapa final'!#REF!="Catastrófico"),CONCATENATE("R3C",'Mapa final'!#REF!),"")</f>
        <v>#REF!</v>
      </c>
      <c r="AK8" s="26" t="e">
        <f>IF(AND('Mapa final'!#REF!="Muy Alta",'Mapa final'!#REF!="Catastrófico"),CONCATENATE("R3C",'Mapa final'!#REF!),"")</f>
        <v>#REF!</v>
      </c>
      <c r="AL8" s="26" t="e">
        <f>IF(AND('Mapa final'!#REF!="Muy Alta",'Mapa final'!#REF!="Catastrófico"),CONCATENATE("R3C",'Mapa final'!#REF!),"")</f>
        <v>#REF!</v>
      </c>
      <c r="AM8" s="26" t="e">
        <f>IF(AND('Mapa final'!#REF!="Muy Alta",'Mapa final'!#REF!="Catastrófico"),CONCATENATE("R3C",'Mapa final'!#REF!),"")</f>
        <v>#REF!</v>
      </c>
      <c r="AN8" s="1"/>
      <c r="AO8" s="490"/>
      <c r="AP8" s="298"/>
      <c r="AQ8" s="298"/>
      <c r="AR8" s="298"/>
      <c r="AS8" s="298"/>
      <c r="AT8" s="49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467"/>
      <c r="C9" s="298"/>
      <c r="D9" s="299"/>
      <c r="E9" s="310"/>
      <c r="F9" s="298"/>
      <c r="G9" s="298"/>
      <c r="H9" s="298"/>
      <c r="I9" s="299"/>
      <c r="J9" s="24" t="e">
        <f>IF(AND('Mapa final'!#REF!="Muy Alta",'Mapa final'!#REF!="Leve"),CONCATENATE("R4C",'Mapa final'!#REF!),"")</f>
        <v>#REF!</v>
      </c>
      <c r="K9" s="24" t="e">
        <f>IF(AND('Mapa final'!#REF!="Muy Alta",'Mapa final'!#REF!="Leve"),CONCATENATE("R4C",'Mapa final'!#REF!),"")</f>
        <v>#REF!</v>
      </c>
      <c r="L9" s="24" t="e">
        <f>IF(AND('Mapa final'!#REF!="Muy Alta",'Mapa final'!#REF!="Leve"),CONCATENATE("R4C",'Mapa final'!#REF!),"")</f>
        <v>#REF!</v>
      </c>
      <c r="M9" s="24" t="e">
        <f>IF(AND('Mapa final'!#REF!="Muy Alta",'Mapa final'!#REF!="Leve"),CONCATENATE("R4C",'Mapa final'!#REF!),"")</f>
        <v>#REF!</v>
      </c>
      <c r="N9" s="24" t="e">
        <f>IF(AND('Mapa final'!#REF!="Muy Alta",'Mapa final'!#REF!="Leve"),CONCATENATE("R4C",'Mapa final'!#REF!),"")</f>
        <v>#REF!</v>
      </c>
      <c r="O9" s="25" t="e">
        <f>IF(AND('Mapa final'!#REF!="Muy Alta",'Mapa final'!#REF!="Leve"),CONCATENATE("R4C",'Mapa final'!#REF!),"")</f>
        <v>#REF!</v>
      </c>
      <c r="P9" s="24" t="e">
        <f>IF(AND('Mapa final'!#REF!="Muy Alta",'Mapa final'!#REF!="Menor"),CONCATENATE("R4C",'Mapa final'!#REF!),"")</f>
        <v>#REF!</v>
      </c>
      <c r="Q9" s="24" t="e">
        <f>IF(AND('Mapa final'!#REF!="Muy Alta",'Mapa final'!#REF!="Menor"),CONCATENATE("R4C",'Mapa final'!#REF!),"")</f>
        <v>#REF!</v>
      </c>
      <c r="R9" s="24" t="e">
        <f>IF(AND('Mapa final'!#REF!="Muy Alta",'Mapa final'!#REF!="Menor"),CONCATENATE("R4C",'Mapa final'!#REF!),"")</f>
        <v>#REF!</v>
      </c>
      <c r="S9" s="24" t="e">
        <f>IF(AND('Mapa final'!#REF!="Muy Alta",'Mapa final'!#REF!="Menor"),CONCATENATE("R4C",'Mapa final'!#REF!),"")</f>
        <v>#REF!</v>
      </c>
      <c r="T9" s="24" t="e">
        <f>IF(AND('Mapa final'!#REF!="Muy Alta",'Mapa final'!#REF!="Menor"),CONCATENATE("R4C",'Mapa final'!#REF!),"")</f>
        <v>#REF!</v>
      </c>
      <c r="U9" s="25" t="e">
        <f>IF(AND('Mapa final'!#REF!="Muy Alta",'Mapa final'!#REF!="Menor"),CONCATENATE("R4C",'Mapa final'!#REF!),"")</f>
        <v>#REF!</v>
      </c>
      <c r="V9" s="24" t="e">
        <f>IF(AND('Mapa final'!#REF!="Muy Alta",'Mapa final'!#REF!="Moderado"),CONCATENATE("R4C",'Mapa final'!#REF!),"")</f>
        <v>#REF!</v>
      </c>
      <c r="W9" s="24" t="e">
        <f>IF(AND('Mapa final'!#REF!="Muy Alta",'Mapa final'!#REF!="Moderado"),CONCATENATE("R4C",'Mapa final'!#REF!),"")</f>
        <v>#REF!</v>
      </c>
      <c r="X9" s="24" t="e">
        <f>IF(AND('Mapa final'!#REF!="Muy Alta",'Mapa final'!#REF!="Moderado"),CONCATENATE("R4C",'Mapa final'!#REF!),"")</f>
        <v>#REF!</v>
      </c>
      <c r="Y9" s="24" t="e">
        <f>IF(AND('Mapa final'!#REF!="Muy Alta",'Mapa final'!#REF!="Moderado"),CONCATENATE("R4C",'Mapa final'!#REF!),"")</f>
        <v>#REF!</v>
      </c>
      <c r="Z9" s="24" t="e">
        <f>IF(AND('Mapa final'!#REF!="Muy Alta",'Mapa final'!#REF!="Moderado"),CONCATENATE("R4C",'Mapa final'!#REF!),"")</f>
        <v>#REF!</v>
      </c>
      <c r="AA9" s="25" t="e">
        <f>IF(AND('Mapa final'!#REF!="Muy Alta",'Mapa final'!#REF!="Moderado"),CONCATENATE("R4C",'Mapa final'!#REF!),"")</f>
        <v>#REF!</v>
      </c>
      <c r="AB9" s="24" t="e">
        <f>IF(AND('Mapa final'!#REF!="Muy Alta",'Mapa final'!#REF!="Mayor"),CONCATENATE("R4C",'Mapa final'!#REF!),"")</f>
        <v>#REF!</v>
      </c>
      <c r="AC9" s="24" t="e">
        <f>IF(AND('Mapa final'!#REF!="Muy Alta",'Mapa final'!#REF!="Mayor"),CONCATENATE("R4C",'Mapa final'!#REF!),"")</f>
        <v>#REF!</v>
      </c>
      <c r="AD9" s="24" t="e">
        <f>IF(AND('Mapa final'!#REF!="Muy Alta",'Mapa final'!#REF!="Mayor"),CONCATENATE("R4C",'Mapa final'!#REF!),"")</f>
        <v>#REF!</v>
      </c>
      <c r="AE9" s="24" t="e">
        <f>IF(AND('Mapa final'!#REF!="Muy Alta",'Mapa final'!#REF!="Mayor"),CONCATENATE("R4C",'Mapa final'!#REF!),"")</f>
        <v>#REF!</v>
      </c>
      <c r="AF9" s="24" t="e">
        <f>IF(AND('Mapa final'!#REF!="Muy Alta",'Mapa final'!#REF!="Mayor"),CONCATENATE("R4C",'Mapa final'!#REF!),"")</f>
        <v>#REF!</v>
      </c>
      <c r="AG9" s="25" t="e">
        <f>IF(AND('Mapa final'!#REF!="Muy Alta",'Mapa final'!#REF!="Mayor"),CONCATENATE("R4C",'Mapa final'!#REF!),"")</f>
        <v>#REF!</v>
      </c>
      <c r="AH9" s="26" t="e">
        <f>IF(AND('Mapa final'!#REF!="Muy Alta",'Mapa final'!#REF!="Catastrófico"),CONCATENATE("R4C",'Mapa final'!#REF!),"")</f>
        <v>#REF!</v>
      </c>
      <c r="AI9" s="26" t="e">
        <f>IF(AND('Mapa final'!#REF!="Muy Alta",'Mapa final'!#REF!="Catastrófico"),CONCATENATE("R4C",'Mapa final'!#REF!),"")</f>
        <v>#REF!</v>
      </c>
      <c r="AJ9" s="26" t="e">
        <f>IF(AND('Mapa final'!#REF!="Muy Alta",'Mapa final'!#REF!="Catastrófico"),CONCATENATE("R4C",'Mapa final'!#REF!),"")</f>
        <v>#REF!</v>
      </c>
      <c r="AK9" s="26" t="e">
        <f>IF(AND('Mapa final'!#REF!="Muy Alta",'Mapa final'!#REF!="Catastrófico"),CONCATENATE("R4C",'Mapa final'!#REF!),"")</f>
        <v>#REF!</v>
      </c>
      <c r="AL9" s="26" t="e">
        <f>IF(AND('Mapa final'!#REF!="Muy Alta",'Mapa final'!#REF!="Catastrófico"),CONCATENATE("R4C",'Mapa final'!#REF!),"")</f>
        <v>#REF!</v>
      </c>
      <c r="AM9" s="26" t="e">
        <f>IF(AND('Mapa final'!#REF!="Muy Alta",'Mapa final'!#REF!="Catastrófico"),CONCATENATE("R4C",'Mapa final'!#REF!),"")</f>
        <v>#REF!</v>
      </c>
      <c r="AN9" s="1"/>
      <c r="AO9" s="490"/>
      <c r="AP9" s="298"/>
      <c r="AQ9" s="298"/>
      <c r="AR9" s="298"/>
      <c r="AS9" s="298"/>
      <c r="AT9" s="49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467"/>
      <c r="C10" s="298"/>
      <c r="D10" s="299"/>
      <c r="E10" s="310"/>
      <c r="F10" s="298"/>
      <c r="G10" s="298"/>
      <c r="H10" s="298"/>
      <c r="I10" s="299"/>
      <c r="J10" s="24" t="e">
        <f>IF(AND('Mapa final'!#REF!="Muy Alta",'Mapa final'!#REF!="Leve"),CONCATENATE("R5C",'Mapa final'!#REF!),"")</f>
        <v>#REF!</v>
      </c>
      <c r="K10" s="24" t="e">
        <f>IF(AND('Mapa final'!#REF!="Muy Alta",'Mapa final'!#REF!="Leve"),CONCATENATE("R5C",'Mapa final'!#REF!),"")</f>
        <v>#REF!</v>
      </c>
      <c r="L10" s="24" t="e">
        <f>IF(AND('Mapa final'!#REF!="Muy Alta",'Mapa final'!#REF!="Leve"),CONCATENATE("R5C",'Mapa final'!#REF!),"")</f>
        <v>#REF!</v>
      </c>
      <c r="M10" s="24" t="e">
        <f>IF(AND('Mapa final'!#REF!="Muy Alta",'Mapa final'!#REF!="Leve"),CONCATENATE("R5C",'Mapa final'!#REF!),"")</f>
        <v>#REF!</v>
      </c>
      <c r="N10" s="24" t="e">
        <f>IF(AND('Mapa final'!#REF!="Muy Alta",'Mapa final'!#REF!="Leve"),CONCATENATE("R5C",'Mapa final'!#REF!),"")</f>
        <v>#REF!</v>
      </c>
      <c r="O10" s="25" t="e">
        <f>IF(AND('Mapa final'!#REF!="Muy Alta",'Mapa final'!#REF!="Leve"),CONCATENATE("R5C",'Mapa final'!#REF!),"")</f>
        <v>#REF!</v>
      </c>
      <c r="P10" s="24" t="e">
        <f>IF(AND('Mapa final'!#REF!="Muy Alta",'Mapa final'!#REF!="Menor"),CONCATENATE("R5C",'Mapa final'!#REF!),"")</f>
        <v>#REF!</v>
      </c>
      <c r="Q10" s="24" t="e">
        <f>IF(AND('Mapa final'!#REF!="Muy Alta",'Mapa final'!#REF!="Menor"),CONCATENATE("R5C",'Mapa final'!#REF!),"")</f>
        <v>#REF!</v>
      </c>
      <c r="R10" s="24" t="e">
        <f>IF(AND('Mapa final'!#REF!="Muy Alta",'Mapa final'!#REF!="Menor"),CONCATENATE("R5C",'Mapa final'!#REF!),"")</f>
        <v>#REF!</v>
      </c>
      <c r="S10" s="24" t="e">
        <f>IF(AND('Mapa final'!#REF!="Muy Alta",'Mapa final'!#REF!="Menor"),CONCATENATE("R5C",'Mapa final'!#REF!),"")</f>
        <v>#REF!</v>
      </c>
      <c r="T10" s="24" t="e">
        <f>IF(AND('Mapa final'!#REF!="Muy Alta",'Mapa final'!#REF!="Menor"),CONCATENATE("R5C",'Mapa final'!#REF!),"")</f>
        <v>#REF!</v>
      </c>
      <c r="U10" s="25" t="e">
        <f>IF(AND('Mapa final'!#REF!="Muy Alta",'Mapa final'!#REF!="Menor"),CONCATENATE("R5C",'Mapa final'!#REF!),"")</f>
        <v>#REF!</v>
      </c>
      <c r="V10" s="24" t="e">
        <f>IF(AND('Mapa final'!#REF!="Muy Alta",'Mapa final'!#REF!="Moderado"),CONCATENATE("R5C",'Mapa final'!#REF!),"")</f>
        <v>#REF!</v>
      </c>
      <c r="W10" s="24" t="e">
        <f>IF(AND('Mapa final'!#REF!="Muy Alta",'Mapa final'!#REF!="Moderado"),CONCATENATE("R5C",'Mapa final'!#REF!),"")</f>
        <v>#REF!</v>
      </c>
      <c r="X10" s="24" t="e">
        <f>IF(AND('Mapa final'!#REF!="Muy Alta",'Mapa final'!#REF!="Moderado"),CONCATENATE("R5C",'Mapa final'!#REF!),"")</f>
        <v>#REF!</v>
      </c>
      <c r="Y10" s="24" t="e">
        <f>IF(AND('Mapa final'!#REF!="Muy Alta",'Mapa final'!#REF!="Moderado"),CONCATENATE("R5C",'Mapa final'!#REF!),"")</f>
        <v>#REF!</v>
      </c>
      <c r="Z10" s="24" t="e">
        <f>IF(AND('Mapa final'!#REF!="Muy Alta",'Mapa final'!#REF!="Moderado"),CONCATENATE("R5C",'Mapa final'!#REF!),"")</f>
        <v>#REF!</v>
      </c>
      <c r="AA10" s="25" t="e">
        <f>IF(AND('Mapa final'!#REF!="Muy Alta",'Mapa final'!#REF!="Moderado"),CONCATENATE("R5C",'Mapa final'!#REF!),"")</f>
        <v>#REF!</v>
      </c>
      <c r="AB10" s="24" t="e">
        <f>IF(AND('Mapa final'!#REF!="Muy Alta",'Mapa final'!#REF!="Mayor"),CONCATENATE("R5C",'Mapa final'!#REF!),"")</f>
        <v>#REF!</v>
      </c>
      <c r="AC10" s="24" t="e">
        <f>IF(AND('Mapa final'!#REF!="Muy Alta",'Mapa final'!#REF!="Mayor"),CONCATENATE("R5C",'Mapa final'!#REF!),"")</f>
        <v>#REF!</v>
      </c>
      <c r="AD10" s="24" t="e">
        <f>IF(AND('Mapa final'!#REF!="Muy Alta",'Mapa final'!#REF!="Mayor"),CONCATENATE("R5C",'Mapa final'!#REF!),"")</f>
        <v>#REF!</v>
      </c>
      <c r="AE10" s="24" t="e">
        <f>IF(AND('Mapa final'!#REF!="Muy Alta",'Mapa final'!#REF!="Mayor"),CONCATENATE("R5C",'Mapa final'!#REF!),"")</f>
        <v>#REF!</v>
      </c>
      <c r="AF10" s="24" t="e">
        <f>IF(AND('Mapa final'!#REF!="Muy Alta",'Mapa final'!#REF!="Mayor"),CONCATENATE("R5C",'Mapa final'!#REF!),"")</f>
        <v>#REF!</v>
      </c>
      <c r="AG10" s="25" t="e">
        <f>IF(AND('Mapa final'!#REF!="Muy Alta",'Mapa final'!#REF!="Mayor"),CONCATENATE("R5C",'Mapa final'!#REF!),"")</f>
        <v>#REF!</v>
      </c>
      <c r="AH10" s="26" t="e">
        <f>IF(AND('Mapa final'!#REF!="Muy Alta",'Mapa final'!#REF!="Catastrófico"),CONCATENATE("R5C",'Mapa final'!#REF!),"")</f>
        <v>#REF!</v>
      </c>
      <c r="AI10" s="26" t="e">
        <f>IF(AND('Mapa final'!#REF!="Muy Alta",'Mapa final'!#REF!="Catastrófico"),CONCATENATE("R5C",'Mapa final'!#REF!),"")</f>
        <v>#REF!</v>
      </c>
      <c r="AJ10" s="26" t="e">
        <f>IF(AND('Mapa final'!#REF!="Muy Alta",'Mapa final'!#REF!="Catastrófico"),CONCATENATE("R5C",'Mapa final'!#REF!),"")</f>
        <v>#REF!</v>
      </c>
      <c r="AK10" s="26" t="e">
        <f>IF(AND('Mapa final'!#REF!="Muy Alta",'Mapa final'!#REF!="Catastrófico"),CONCATENATE("R5C",'Mapa final'!#REF!),"")</f>
        <v>#REF!</v>
      </c>
      <c r="AL10" s="26" t="e">
        <f>IF(AND('Mapa final'!#REF!="Muy Alta",'Mapa final'!#REF!="Catastrófico"),CONCATENATE("R5C",'Mapa final'!#REF!),"")</f>
        <v>#REF!</v>
      </c>
      <c r="AM10" s="26" t="e">
        <f>IF(AND('Mapa final'!#REF!="Muy Alta",'Mapa final'!#REF!="Catastrófico"),CONCATENATE("R5C",'Mapa final'!#REF!),"")</f>
        <v>#REF!</v>
      </c>
      <c r="AN10" s="1"/>
      <c r="AO10" s="490"/>
      <c r="AP10" s="298"/>
      <c r="AQ10" s="298"/>
      <c r="AR10" s="298"/>
      <c r="AS10" s="298"/>
      <c r="AT10" s="49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467"/>
      <c r="C11" s="298"/>
      <c r="D11" s="299"/>
      <c r="E11" s="310"/>
      <c r="F11" s="298"/>
      <c r="G11" s="298"/>
      <c r="H11" s="298"/>
      <c r="I11" s="299"/>
      <c r="J11" s="24" t="e">
        <f>IF(AND('Mapa final'!#REF!="Muy Alta",'Mapa final'!#REF!="Leve"),CONCATENATE("R6C",'Mapa final'!#REF!),"")</f>
        <v>#REF!</v>
      </c>
      <c r="K11" s="24" t="e">
        <f>IF(AND('Mapa final'!#REF!="Muy Alta",'Mapa final'!#REF!="Leve"),CONCATENATE("R6C",'Mapa final'!#REF!),"")</f>
        <v>#REF!</v>
      </c>
      <c r="L11" s="24" t="e">
        <f>IF(AND('Mapa final'!#REF!="Muy Alta",'Mapa final'!#REF!="Leve"),CONCATENATE("R6C",'Mapa final'!#REF!),"")</f>
        <v>#REF!</v>
      </c>
      <c r="M11" s="24" t="e">
        <f>IF(AND('Mapa final'!#REF!="Muy Alta",'Mapa final'!#REF!="Leve"),CONCATENATE("R6C",'Mapa final'!#REF!),"")</f>
        <v>#REF!</v>
      </c>
      <c r="N11" s="24" t="e">
        <f>IF(AND('Mapa final'!#REF!="Muy Alta",'Mapa final'!#REF!="Leve"),CONCATENATE("R6C",'Mapa final'!#REF!),"")</f>
        <v>#REF!</v>
      </c>
      <c r="O11" s="25" t="e">
        <f>IF(AND('Mapa final'!#REF!="Muy Alta",'Mapa final'!#REF!="Leve"),CONCATENATE("R6C",'Mapa final'!#REF!),"")</f>
        <v>#REF!</v>
      </c>
      <c r="P11" s="24" t="e">
        <f>IF(AND('Mapa final'!#REF!="Muy Alta",'Mapa final'!#REF!="Menor"),CONCATENATE("R6C",'Mapa final'!#REF!),"")</f>
        <v>#REF!</v>
      </c>
      <c r="Q11" s="24" t="e">
        <f>IF(AND('Mapa final'!#REF!="Muy Alta",'Mapa final'!#REF!="Menor"),CONCATENATE("R6C",'Mapa final'!#REF!),"")</f>
        <v>#REF!</v>
      </c>
      <c r="R11" s="24" t="e">
        <f>IF(AND('Mapa final'!#REF!="Muy Alta",'Mapa final'!#REF!="Menor"),CONCATENATE("R6C",'Mapa final'!#REF!),"")</f>
        <v>#REF!</v>
      </c>
      <c r="S11" s="24" t="e">
        <f>IF(AND('Mapa final'!#REF!="Muy Alta",'Mapa final'!#REF!="Menor"),CONCATENATE("R6C",'Mapa final'!#REF!),"")</f>
        <v>#REF!</v>
      </c>
      <c r="T11" s="24" t="e">
        <f>IF(AND('Mapa final'!#REF!="Muy Alta",'Mapa final'!#REF!="Menor"),CONCATENATE("R6C",'Mapa final'!#REF!),"")</f>
        <v>#REF!</v>
      </c>
      <c r="U11" s="25" t="e">
        <f>IF(AND('Mapa final'!#REF!="Muy Alta",'Mapa final'!#REF!="Menor"),CONCATENATE("R6C",'Mapa final'!#REF!),"")</f>
        <v>#REF!</v>
      </c>
      <c r="V11" s="24" t="e">
        <f>IF(AND('Mapa final'!#REF!="Muy Alta",'Mapa final'!#REF!="Moderado"),CONCATENATE("R6C",'Mapa final'!#REF!),"")</f>
        <v>#REF!</v>
      </c>
      <c r="W11" s="24" t="e">
        <f>IF(AND('Mapa final'!#REF!="Muy Alta",'Mapa final'!#REF!="Moderado"),CONCATENATE("R6C",'Mapa final'!#REF!),"")</f>
        <v>#REF!</v>
      </c>
      <c r="X11" s="24" t="e">
        <f>IF(AND('Mapa final'!#REF!="Muy Alta",'Mapa final'!#REF!="Moderado"),CONCATENATE("R6C",'Mapa final'!#REF!),"")</f>
        <v>#REF!</v>
      </c>
      <c r="Y11" s="24" t="e">
        <f>IF(AND('Mapa final'!#REF!="Muy Alta",'Mapa final'!#REF!="Moderado"),CONCATENATE("R6C",'Mapa final'!#REF!),"")</f>
        <v>#REF!</v>
      </c>
      <c r="Z11" s="24" t="e">
        <f>IF(AND('Mapa final'!#REF!="Muy Alta",'Mapa final'!#REF!="Moderado"),CONCATENATE("R6C",'Mapa final'!#REF!),"")</f>
        <v>#REF!</v>
      </c>
      <c r="AA11" s="25" t="e">
        <f>IF(AND('Mapa final'!#REF!="Muy Alta",'Mapa final'!#REF!="Moderado"),CONCATENATE("R6C",'Mapa final'!#REF!),"")</f>
        <v>#REF!</v>
      </c>
      <c r="AB11" s="24" t="e">
        <f>IF(AND('Mapa final'!#REF!="Muy Alta",'Mapa final'!#REF!="Mayor"),CONCATENATE("R6C",'Mapa final'!#REF!),"")</f>
        <v>#REF!</v>
      </c>
      <c r="AC11" s="24" t="e">
        <f>IF(AND('Mapa final'!#REF!="Muy Alta",'Mapa final'!#REF!="Mayor"),CONCATENATE("R6C",'Mapa final'!#REF!),"")</f>
        <v>#REF!</v>
      </c>
      <c r="AD11" s="24" t="e">
        <f>IF(AND('Mapa final'!#REF!="Muy Alta",'Mapa final'!#REF!="Mayor"),CONCATENATE("R6C",'Mapa final'!#REF!),"")</f>
        <v>#REF!</v>
      </c>
      <c r="AE11" s="24" t="e">
        <f>IF(AND('Mapa final'!#REF!="Muy Alta",'Mapa final'!#REF!="Mayor"),CONCATENATE("R6C",'Mapa final'!#REF!),"")</f>
        <v>#REF!</v>
      </c>
      <c r="AF11" s="24" t="e">
        <f>IF(AND('Mapa final'!#REF!="Muy Alta",'Mapa final'!#REF!="Mayor"),CONCATENATE("R6C",'Mapa final'!#REF!),"")</f>
        <v>#REF!</v>
      </c>
      <c r="AG11" s="25" t="e">
        <f>IF(AND('Mapa final'!#REF!="Muy Alta",'Mapa final'!#REF!="Mayor"),CONCATENATE("R6C",'Mapa final'!#REF!),"")</f>
        <v>#REF!</v>
      </c>
      <c r="AH11" s="26" t="e">
        <f>IF(AND('Mapa final'!#REF!="Muy Alta",'Mapa final'!#REF!="Catastrófico"),CONCATENATE("R6C",'Mapa final'!#REF!),"")</f>
        <v>#REF!</v>
      </c>
      <c r="AI11" s="26" t="e">
        <f>IF(AND('Mapa final'!#REF!="Muy Alta",'Mapa final'!#REF!="Catastrófico"),CONCATENATE("R6C",'Mapa final'!#REF!),"")</f>
        <v>#REF!</v>
      </c>
      <c r="AJ11" s="26" t="e">
        <f>IF(AND('Mapa final'!#REF!="Muy Alta",'Mapa final'!#REF!="Catastrófico"),CONCATENATE("R6C",'Mapa final'!#REF!),"")</f>
        <v>#REF!</v>
      </c>
      <c r="AK11" s="26" t="e">
        <f>IF(AND('Mapa final'!#REF!="Muy Alta",'Mapa final'!#REF!="Catastrófico"),CONCATENATE("R6C",'Mapa final'!#REF!),"")</f>
        <v>#REF!</v>
      </c>
      <c r="AL11" s="26" t="e">
        <f>IF(AND('Mapa final'!#REF!="Muy Alta",'Mapa final'!#REF!="Catastrófico"),CONCATENATE("R6C",'Mapa final'!#REF!),"")</f>
        <v>#REF!</v>
      </c>
      <c r="AM11" s="26" t="e">
        <f>IF(AND('Mapa final'!#REF!="Muy Alta",'Mapa final'!#REF!="Catastrófico"),CONCATENATE("R6C",'Mapa final'!#REF!),"")</f>
        <v>#REF!</v>
      </c>
      <c r="AN11" s="1"/>
      <c r="AO11" s="490"/>
      <c r="AP11" s="298"/>
      <c r="AQ11" s="298"/>
      <c r="AR11" s="298"/>
      <c r="AS11" s="298"/>
      <c r="AT11" s="49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467"/>
      <c r="C12" s="298"/>
      <c r="D12" s="299"/>
      <c r="E12" s="310"/>
      <c r="F12" s="298"/>
      <c r="G12" s="298"/>
      <c r="H12" s="298"/>
      <c r="I12" s="299"/>
      <c r="J12" s="24" t="e">
        <f>IF(AND('Mapa final'!#REF!="Muy Alta",'Mapa final'!#REF!="Leve"),CONCATENATE("R7C",'Mapa final'!#REF!),"")</f>
        <v>#REF!</v>
      </c>
      <c r="K12" s="24" t="e">
        <f>IF(AND('Mapa final'!#REF!="Muy Alta",'Mapa final'!#REF!="Leve"),CONCATENATE("R7C",'Mapa final'!#REF!),"")</f>
        <v>#REF!</v>
      </c>
      <c r="L12" s="24" t="e">
        <f>IF(AND('Mapa final'!#REF!="Muy Alta",'Mapa final'!#REF!="Leve"),CONCATENATE("R7C",'Mapa final'!#REF!),"")</f>
        <v>#REF!</v>
      </c>
      <c r="M12" s="24" t="e">
        <f>IF(AND('Mapa final'!#REF!="Muy Alta",'Mapa final'!#REF!="Leve"),CONCATENATE("R7C",'Mapa final'!#REF!),"")</f>
        <v>#REF!</v>
      </c>
      <c r="N12" s="24" t="e">
        <f>IF(AND('Mapa final'!#REF!="Muy Alta",'Mapa final'!#REF!="Leve"),CONCATENATE("R7C",'Mapa final'!#REF!),"")</f>
        <v>#REF!</v>
      </c>
      <c r="O12" s="25" t="e">
        <f>IF(AND('Mapa final'!#REF!="Muy Alta",'Mapa final'!#REF!="Leve"),CONCATENATE("R7C",'Mapa final'!#REF!),"")</f>
        <v>#REF!</v>
      </c>
      <c r="P12" s="24" t="e">
        <f>IF(AND('Mapa final'!#REF!="Muy Alta",'Mapa final'!#REF!="Menor"),CONCATENATE("R7C",'Mapa final'!#REF!),"")</f>
        <v>#REF!</v>
      </c>
      <c r="Q12" s="24" t="e">
        <f>IF(AND('Mapa final'!#REF!="Muy Alta",'Mapa final'!#REF!="Menor"),CONCATENATE("R7C",'Mapa final'!#REF!),"")</f>
        <v>#REF!</v>
      </c>
      <c r="R12" s="24" t="e">
        <f>IF(AND('Mapa final'!#REF!="Muy Alta",'Mapa final'!#REF!="Menor"),CONCATENATE("R7C",'Mapa final'!#REF!),"")</f>
        <v>#REF!</v>
      </c>
      <c r="S12" s="24" t="e">
        <f>IF(AND('Mapa final'!#REF!="Muy Alta",'Mapa final'!#REF!="Menor"),CONCATENATE("R7C",'Mapa final'!#REF!),"")</f>
        <v>#REF!</v>
      </c>
      <c r="T12" s="24" t="e">
        <f>IF(AND('Mapa final'!#REF!="Muy Alta",'Mapa final'!#REF!="Menor"),CONCATENATE("R7C",'Mapa final'!#REF!),"")</f>
        <v>#REF!</v>
      </c>
      <c r="U12" s="25" t="e">
        <f>IF(AND('Mapa final'!#REF!="Muy Alta",'Mapa final'!#REF!="Menor"),CONCATENATE("R7C",'Mapa final'!#REF!),"")</f>
        <v>#REF!</v>
      </c>
      <c r="V12" s="24" t="e">
        <f>IF(AND('Mapa final'!#REF!="Muy Alta",'Mapa final'!#REF!="Moderado"),CONCATENATE("R7C",'Mapa final'!#REF!),"")</f>
        <v>#REF!</v>
      </c>
      <c r="W12" s="24" t="e">
        <f>IF(AND('Mapa final'!#REF!="Muy Alta",'Mapa final'!#REF!="Moderado"),CONCATENATE("R7C",'Mapa final'!#REF!),"")</f>
        <v>#REF!</v>
      </c>
      <c r="X12" s="24" t="e">
        <f>IF(AND('Mapa final'!#REF!="Muy Alta",'Mapa final'!#REF!="Moderado"),CONCATENATE("R7C",'Mapa final'!#REF!),"")</f>
        <v>#REF!</v>
      </c>
      <c r="Y12" s="24" t="e">
        <f>IF(AND('Mapa final'!#REF!="Muy Alta",'Mapa final'!#REF!="Moderado"),CONCATENATE("R7C",'Mapa final'!#REF!),"")</f>
        <v>#REF!</v>
      </c>
      <c r="Z12" s="24" t="e">
        <f>IF(AND('Mapa final'!#REF!="Muy Alta",'Mapa final'!#REF!="Moderado"),CONCATENATE("R7C",'Mapa final'!#REF!),"")</f>
        <v>#REF!</v>
      </c>
      <c r="AA12" s="25" t="e">
        <f>IF(AND('Mapa final'!#REF!="Muy Alta",'Mapa final'!#REF!="Moderado"),CONCATENATE("R7C",'Mapa final'!#REF!),"")</f>
        <v>#REF!</v>
      </c>
      <c r="AB12" s="24" t="e">
        <f>IF(AND('Mapa final'!#REF!="Muy Alta",'Mapa final'!#REF!="Mayor"),CONCATENATE("R7C",'Mapa final'!#REF!),"")</f>
        <v>#REF!</v>
      </c>
      <c r="AC12" s="24" t="e">
        <f>IF(AND('Mapa final'!#REF!="Muy Alta",'Mapa final'!#REF!="Mayor"),CONCATENATE("R7C",'Mapa final'!#REF!),"")</f>
        <v>#REF!</v>
      </c>
      <c r="AD12" s="24" t="e">
        <f>IF(AND('Mapa final'!#REF!="Muy Alta",'Mapa final'!#REF!="Mayor"),CONCATENATE("R7C",'Mapa final'!#REF!),"")</f>
        <v>#REF!</v>
      </c>
      <c r="AE12" s="24" t="e">
        <f>IF(AND('Mapa final'!#REF!="Muy Alta",'Mapa final'!#REF!="Mayor"),CONCATENATE("R7C",'Mapa final'!#REF!),"")</f>
        <v>#REF!</v>
      </c>
      <c r="AF12" s="24" t="e">
        <f>IF(AND('Mapa final'!#REF!="Muy Alta",'Mapa final'!#REF!="Mayor"),CONCATENATE("R7C",'Mapa final'!#REF!),"")</f>
        <v>#REF!</v>
      </c>
      <c r="AG12" s="25" t="e">
        <f>IF(AND('Mapa final'!#REF!="Muy Alta",'Mapa final'!#REF!="Mayor"),CONCATENATE("R7C",'Mapa final'!#REF!),"")</f>
        <v>#REF!</v>
      </c>
      <c r="AH12" s="26" t="e">
        <f>IF(AND('Mapa final'!#REF!="Muy Alta",'Mapa final'!#REF!="Catastrófico"),CONCATENATE("R7C",'Mapa final'!#REF!),"")</f>
        <v>#REF!</v>
      </c>
      <c r="AI12" s="26" t="e">
        <f>IF(AND('Mapa final'!#REF!="Muy Alta",'Mapa final'!#REF!="Catastrófico"),CONCATENATE("R7C",'Mapa final'!#REF!),"")</f>
        <v>#REF!</v>
      </c>
      <c r="AJ12" s="26" t="e">
        <f>IF(AND('Mapa final'!#REF!="Muy Alta",'Mapa final'!#REF!="Catastrófico"),CONCATENATE("R7C",'Mapa final'!#REF!),"")</f>
        <v>#REF!</v>
      </c>
      <c r="AK12" s="26" t="e">
        <f>IF(AND('Mapa final'!#REF!="Muy Alta",'Mapa final'!#REF!="Catastrófico"),CONCATENATE("R7C",'Mapa final'!#REF!),"")</f>
        <v>#REF!</v>
      </c>
      <c r="AL12" s="26" t="e">
        <f>IF(AND('Mapa final'!#REF!="Muy Alta",'Mapa final'!#REF!="Catastrófico"),CONCATENATE("R7C",'Mapa final'!#REF!),"")</f>
        <v>#REF!</v>
      </c>
      <c r="AM12" s="26" t="e">
        <f>IF(AND('Mapa final'!#REF!="Muy Alta",'Mapa final'!#REF!="Catastrófico"),CONCATENATE("R7C",'Mapa final'!#REF!),"")</f>
        <v>#REF!</v>
      </c>
      <c r="AN12" s="1"/>
      <c r="AO12" s="490"/>
      <c r="AP12" s="298"/>
      <c r="AQ12" s="298"/>
      <c r="AR12" s="298"/>
      <c r="AS12" s="298"/>
      <c r="AT12" s="49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467"/>
      <c r="C13" s="298"/>
      <c r="D13" s="299"/>
      <c r="E13" s="310"/>
      <c r="F13" s="298"/>
      <c r="G13" s="298"/>
      <c r="H13" s="298"/>
      <c r="I13" s="299"/>
      <c r="J13" s="24" t="e">
        <f>IF(AND('Mapa final'!#REF!="Muy Alta",'Mapa final'!#REF!="Leve"),CONCATENATE("R8C",'Mapa final'!#REF!),"")</f>
        <v>#REF!</v>
      </c>
      <c r="K13" s="24" t="e">
        <f>IF(AND('Mapa final'!#REF!="Muy Alta",'Mapa final'!#REF!="Leve"),CONCATENATE("R8C",'Mapa final'!#REF!),"")</f>
        <v>#REF!</v>
      </c>
      <c r="L13" s="24" t="e">
        <f>IF(AND('Mapa final'!#REF!="Muy Alta",'Mapa final'!#REF!="Leve"),CONCATENATE("R8C",'Mapa final'!#REF!),"")</f>
        <v>#REF!</v>
      </c>
      <c r="M13" s="24" t="e">
        <f>IF(AND('Mapa final'!#REF!="Muy Alta",'Mapa final'!#REF!="Leve"),CONCATENATE("R8C",'Mapa final'!#REF!),"")</f>
        <v>#REF!</v>
      </c>
      <c r="N13" s="24" t="e">
        <f>IF(AND('Mapa final'!#REF!="Muy Alta",'Mapa final'!#REF!="Leve"),CONCATENATE("R8C",'Mapa final'!#REF!),"")</f>
        <v>#REF!</v>
      </c>
      <c r="O13" s="25" t="e">
        <f>IF(AND('Mapa final'!#REF!="Muy Alta",'Mapa final'!#REF!="Leve"),CONCATENATE("R8C",'Mapa final'!#REF!),"")</f>
        <v>#REF!</v>
      </c>
      <c r="P13" s="24" t="e">
        <f>IF(AND('Mapa final'!#REF!="Muy Alta",'Mapa final'!#REF!="Menor"),CONCATENATE("R8C",'Mapa final'!#REF!),"")</f>
        <v>#REF!</v>
      </c>
      <c r="Q13" s="24" t="e">
        <f>IF(AND('Mapa final'!#REF!="Muy Alta",'Mapa final'!#REF!="Menor"),CONCATENATE("R8C",'Mapa final'!#REF!),"")</f>
        <v>#REF!</v>
      </c>
      <c r="R13" s="24" t="e">
        <f>IF(AND('Mapa final'!#REF!="Muy Alta",'Mapa final'!#REF!="Menor"),CONCATENATE("R8C",'Mapa final'!#REF!),"")</f>
        <v>#REF!</v>
      </c>
      <c r="S13" s="24" t="e">
        <f>IF(AND('Mapa final'!#REF!="Muy Alta",'Mapa final'!#REF!="Menor"),CONCATENATE("R8C",'Mapa final'!#REF!),"")</f>
        <v>#REF!</v>
      </c>
      <c r="T13" s="24" t="e">
        <f>IF(AND('Mapa final'!#REF!="Muy Alta",'Mapa final'!#REF!="Menor"),CONCATENATE("R8C",'Mapa final'!#REF!),"")</f>
        <v>#REF!</v>
      </c>
      <c r="U13" s="25" t="e">
        <f>IF(AND('Mapa final'!#REF!="Muy Alta",'Mapa final'!#REF!="Menor"),CONCATENATE("R8C",'Mapa final'!#REF!),"")</f>
        <v>#REF!</v>
      </c>
      <c r="V13" s="24" t="e">
        <f>IF(AND('Mapa final'!#REF!="Muy Alta",'Mapa final'!#REF!="Moderado"),CONCATENATE("R8C",'Mapa final'!#REF!),"")</f>
        <v>#REF!</v>
      </c>
      <c r="W13" s="24" t="e">
        <f>IF(AND('Mapa final'!#REF!="Muy Alta",'Mapa final'!#REF!="Moderado"),CONCATENATE("R8C",'Mapa final'!#REF!),"")</f>
        <v>#REF!</v>
      </c>
      <c r="X13" s="24" t="e">
        <f>IF(AND('Mapa final'!#REF!="Muy Alta",'Mapa final'!#REF!="Moderado"),CONCATENATE("R8C",'Mapa final'!#REF!),"")</f>
        <v>#REF!</v>
      </c>
      <c r="Y13" s="24" t="e">
        <f>IF(AND('Mapa final'!#REF!="Muy Alta",'Mapa final'!#REF!="Moderado"),CONCATENATE("R8C",'Mapa final'!#REF!),"")</f>
        <v>#REF!</v>
      </c>
      <c r="Z13" s="24" t="e">
        <f>IF(AND('Mapa final'!#REF!="Muy Alta",'Mapa final'!#REF!="Moderado"),CONCATENATE("R8C",'Mapa final'!#REF!),"")</f>
        <v>#REF!</v>
      </c>
      <c r="AA13" s="25" t="e">
        <f>IF(AND('Mapa final'!#REF!="Muy Alta",'Mapa final'!#REF!="Moderado"),CONCATENATE("R8C",'Mapa final'!#REF!),"")</f>
        <v>#REF!</v>
      </c>
      <c r="AB13" s="24" t="e">
        <f>IF(AND('Mapa final'!#REF!="Muy Alta",'Mapa final'!#REF!="Mayor"),CONCATENATE("R8C",'Mapa final'!#REF!),"")</f>
        <v>#REF!</v>
      </c>
      <c r="AC13" s="24" t="e">
        <f>IF(AND('Mapa final'!#REF!="Muy Alta",'Mapa final'!#REF!="Mayor"),CONCATENATE("R8C",'Mapa final'!#REF!),"")</f>
        <v>#REF!</v>
      </c>
      <c r="AD13" s="24" t="e">
        <f>IF(AND('Mapa final'!#REF!="Muy Alta",'Mapa final'!#REF!="Mayor"),CONCATENATE("R8C",'Mapa final'!#REF!),"")</f>
        <v>#REF!</v>
      </c>
      <c r="AE13" s="24" t="e">
        <f>IF(AND('Mapa final'!#REF!="Muy Alta",'Mapa final'!#REF!="Mayor"),CONCATENATE("R8C",'Mapa final'!#REF!),"")</f>
        <v>#REF!</v>
      </c>
      <c r="AF13" s="24" t="e">
        <f>IF(AND('Mapa final'!#REF!="Muy Alta",'Mapa final'!#REF!="Mayor"),CONCATENATE("R8C",'Mapa final'!#REF!),"")</f>
        <v>#REF!</v>
      </c>
      <c r="AG13" s="25" t="e">
        <f>IF(AND('Mapa final'!#REF!="Muy Alta",'Mapa final'!#REF!="Mayor"),CONCATENATE("R8C",'Mapa final'!#REF!),"")</f>
        <v>#REF!</v>
      </c>
      <c r="AH13" s="26" t="e">
        <f>IF(AND('Mapa final'!#REF!="Muy Alta",'Mapa final'!#REF!="Catastrófico"),CONCATENATE("R8C",'Mapa final'!#REF!),"")</f>
        <v>#REF!</v>
      </c>
      <c r="AI13" s="26" t="e">
        <f>IF(AND('Mapa final'!#REF!="Muy Alta",'Mapa final'!#REF!="Catastrófico"),CONCATENATE("R8C",'Mapa final'!#REF!),"")</f>
        <v>#REF!</v>
      </c>
      <c r="AJ13" s="26" t="e">
        <f>IF(AND('Mapa final'!#REF!="Muy Alta",'Mapa final'!#REF!="Catastrófico"),CONCATENATE("R8C",'Mapa final'!#REF!),"")</f>
        <v>#REF!</v>
      </c>
      <c r="AK13" s="26" t="e">
        <f>IF(AND('Mapa final'!#REF!="Muy Alta",'Mapa final'!#REF!="Catastrófico"),CONCATENATE("R8C",'Mapa final'!#REF!),"")</f>
        <v>#REF!</v>
      </c>
      <c r="AL13" s="26" t="e">
        <f>IF(AND('Mapa final'!#REF!="Muy Alta",'Mapa final'!#REF!="Catastrófico"),CONCATENATE("R8C",'Mapa final'!#REF!),"")</f>
        <v>#REF!</v>
      </c>
      <c r="AM13" s="26" t="e">
        <f>IF(AND('Mapa final'!#REF!="Muy Alta",'Mapa final'!#REF!="Catastrófico"),CONCATENATE("R8C",'Mapa final'!#REF!),"")</f>
        <v>#REF!</v>
      </c>
      <c r="AN13" s="1"/>
      <c r="AO13" s="490"/>
      <c r="AP13" s="298"/>
      <c r="AQ13" s="298"/>
      <c r="AR13" s="298"/>
      <c r="AS13" s="298"/>
      <c r="AT13" s="49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467"/>
      <c r="C14" s="298"/>
      <c r="D14" s="299"/>
      <c r="E14" s="310"/>
      <c r="F14" s="298"/>
      <c r="G14" s="298"/>
      <c r="H14" s="298"/>
      <c r="I14" s="299"/>
      <c r="J14" s="24" t="e">
        <f>IF(AND('Mapa final'!#REF!="Muy Alta",'Mapa final'!#REF!="Leve"),CONCATENATE("R9C",'Mapa final'!#REF!),"")</f>
        <v>#REF!</v>
      </c>
      <c r="K14" s="24" t="e">
        <f>IF(AND('Mapa final'!#REF!="Muy Alta",'Mapa final'!#REF!="Leve"),CONCATENATE("R9C",'Mapa final'!#REF!),"")</f>
        <v>#REF!</v>
      </c>
      <c r="L14" s="24" t="e">
        <f>IF(AND('Mapa final'!#REF!="Muy Alta",'Mapa final'!#REF!="Leve"),CONCATENATE("R9C",'Mapa final'!#REF!),"")</f>
        <v>#REF!</v>
      </c>
      <c r="M14" s="24" t="e">
        <f>IF(AND('Mapa final'!#REF!="Muy Alta",'Mapa final'!#REF!="Leve"),CONCATENATE("R9C",'Mapa final'!#REF!),"")</f>
        <v>#REF!</v>
      </c>
      <c r="N14" s="24" t="e">
        <f>IF(AND('Mapa final'!#REF!="Muy Alta",'Mapa final'!#REF!="Leve"),CONCATENATE("R9C",'Mapa final'!#REF!),"")</f>
        <v>#REF!</v>
      </c>
      <c r="O14" s="25" t="e">
        <f>IF(AND('Mapa final'!#REF!="Muy Alta",'Mapa final'!#REF!="Leve"),CONCATENATE("R9C",'Mapa final'!#REF!),"")</f>
        <v>#REF!</v>
      </c>
      <c r="P14" s="24" t="e">
        <f>IF(AND('Mapa final'!#REF!="Muy Alta",'Mapa final'!#REF!="Menor"),CONCATENATE("R9C",'Mapa final'!#REF!),"")</f>
        <v>#REF!</v>
      </c>
      <c r="Q14" s="24" t="e">
        <f>IF(AND('Mapa final'!#REF!="Muy Alta",'Mapa final'!#REF!="Menor"),CONCATENATE("R9C",'Mapa final'!#REF!),"")</f>
        <v>#REF!</v>
      </c>
      <c r="R14" s="24" t="e">
        <f>IF(AND('Mapa final'!#REF!="Muy Alta",'Mapa final'!#REF!="Menor"),CONCATENATE("R9C",'Mapa final'!#REF!),"")</f>
        <v>#REF!</v>
      </c>
      <c r="S14" s="24" t="e">
        <f>IF(AND('Mapa final'!#REF!="Muy Alta",'Mapa final'!#REF!="Menor"),CONCATENATE("R9C",'Mapa final'!#REF!),"")</f>
        <v>#REF!</v>
      </c>
      <c r="T14" s="24" t="e">
        <f>IF(AND('Mapa final'!#REF!="Muy Alta",'Mapa final'!#REF!="Menor"),CONCATENATE("R9C",'Mapa final'!#REF!),"")</f>
        <v>#REF!</v>
      </c>
      <c r="U14" s="25" t="e">
        <f>IF(AND('Mapa final'!#REF!="Muy Alta",'Mapa final'!#REF!="Menor"),CONCATENATE("R9C",'Mapa final'!#REF!),"")</f>
        <v>#REF!</v>
      </c>
      <c r="V14" s="24" t="e">
        <f>IF(AND('Mapa final'!#REF!="Muy Alta",'Mapa final'!#REF!="Moderado"),CONCATENATE("R9C",'Mapa final'!#REF!),"")</f>
        <v>#REF!</v>
      </c>
      <c r="W14" s="24" t="e">
        <f>IF(AND('Mapa final'!#REF!="Muy Alta",'Mapa final'!#REF!="Moderado"),CONCATENATE("R9C",'Mapa final'!#REF!),"")</f>
        <v>#REF!</v>
      </c>
      <c r="X14" s="24" t="e">
        <f>IF(AND('Mapa final'!#REF!="Muy Alta",'Mapa final'!#REF!="Moderado"),CONCATENATE("R9C",'Mapa final'!#REF!),"")</f>
        <v>#REF!</v>
      </c>
      <c r="Y14" s="24" t="e">
        <f>IF(AND('Mapa final'!#REF!="Muy Alta",'Mapa final'!#REF!="Moderado"),CONCATENATE("R9C",'Mapa final'!#REF!),"")</f>
        <v>#REF!</v>
      </c>
      <c r="Z14" s="24" t="e">
        <f>IF(AND('Mapa final'!#REF!="Muy Alta",'Mapa final'!#REF!="Moderado"),CONCATENATE("R9C",'Mapa final'!#REF!),"")</f>
        <v>#REF!</v>
      </c>
      <c r="AA14" s="25" t="e">
        <f>IF(AND('Mapa final'!#REF!="Muy Alta",'Mapa final'!#REF!="Moderado"),CONCATENATE("R9C",'Mapa final'!#REF!),"")</f>
        <v>#REF!</v>
      </c>
      <c r="AB14" s="24" t="e">
        <f>IF(AND('Mapa final'!#REF!="Muy Alta",'Mapa final'!#REF!="Mayor"),CONCATENATE("R9C",'Mapa final'!#REF!),"")</f>
        <v>#REF!</v>
      </c>
      <c r="AC14" s="24" t="e">
        <f>IF(AND('Mapa final'!#REF!="Muy Alta",'Mapa final'!#REF!="Mayor"),CONCATENATE("R9C",'Mapa final'!#REF!),"")</f>
        <v>#REF!</v>
      </c>
      <c r="AD14" s="24" t="e">
        <f>IF(AND('Mapa final'!#REF!="Muy Alta",'Mapa final'!#REF!="Mayor"),CONCATENATE("R9C",'Mapa final'!#REF!),"")</f>
        <v>#REF!</v>
      </c>
      <c r="AE14" s="24" t="e">
        <f>IF(AND('Mapa final'!#REF!="Muy Alta",'Mapa final'!#REF!="Mayor"),CONCATENATE("R9C",'Mapa final'!#REF!),"")</f>
        <v>#REF!</v>
      </c>
      <c r="AF14" s="24" t="e">
        <f>IF(AND('Mapa final'!#REF!="Muy Alta",'Mapa final'!#REF!="Mayor"),CONCATENATE("R9C",'Mapa final'!#REF!),"")</f>
        <v>#REF!</v>
      </c>
      <c r="AG14" s="25" t="e">
        <f>IF(AND('Mapa final'!#REF!="Muy Alta",'Mapa final'!#REF!="Mayor"),CONCATENATE("R9C",'Mapa final'!#REF!),"")</f>
        <v>#REF!</v>
      </c>
      <c r="AH14" s="26" t="e">
        <f>IF(AND('Mapa final'!#REF!="Muy Alta",'Mapa final'!#REF!="Catastrófico"),CONCATENATE("R9C",'Mapa final'!#REF!),"")</f>
        <v>#REF!</v>
      </c>
      <c r="AI14" s="26" t="e">
        <f>IF(AND('Mapa final'!#REF!="Muy Alta",'Mapa final'!#REF!="Catastrófico"),CONCATENATE("R9C",'Mapa final'!#REF!),"")</f>
        <v>#REF!</v>
      </c>
      <c r="AJ14" s="26" t="e">
        <f>IF(AND('Mapa final'!#REF!="Muy Alta",'Mapa final'!#REF!="Catastrófico"),CONCATENATE("R9C",'Mapa final'!#REF!),"")</f>
        <v>#REF!</v>
      </c>
      <c r="AK14" s="26" t="e">
        <f>IF(AND('Mapa final'!#REF!="Muy Alta",'Mapa final'!#REF!="Catastrófico"),CONCATENATE("R9C",'Mapa final'!#REF!),"")</f>
        <v>#REF!</v>
      </c>
      <c r="AL14" s="26" t="e">
        <f>IF(AND('Mapa final'!#REF!="Muy Alta",'Mapa final'!#REF!="Catastrófico"),CONCATENATE("R9C",'Mapa final'!#REF!),"")</f>
        <v>#REF!</v>
      </c>
      <c r="AM14" s="26" t="e">
        <f>IF(AND('Mapa final'!#REF!="Muy Alta",'Mapa final'!#REF!="Catastrófico"),CONCATENATE("R9C",'Mapa final'!#REF!),"")</f>
        <v>#REF!</v>
      </c>
      <c r="AN14" s="1"/>
      <c r="AO14" s="490"/>
      <c r="AP14" s="298"/>
      <c r="AQ14" s="298"/>
      <c r="AR14" s="298"/>
      <c r="AS14" s="298"/>
      <c r="AT14" s="49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467"/>
      <c r="C15" s="298"/>
      <c r="D15" s="299"/>
      <c r="E15" s="476"/>
      <c r="F15" s="477"/>
      <c r="G15" s="477"/>
      <c r="H15" s="477"/>
      <c r="I15" s="479"/>
      <c r="J15" s="27" t="e">
        <f>IF(AND('Mapa final'!#REF!="Muy Alta",'Mapa final'!#REF!="Leve"),CONCATENATE("R10C",'Mapa final'!#REF!),"")</f>
        <v>#REF!</v>
      </c>
      <c r="K15" s="27" t="e">
        <f>IF(AND('Mapa final'!#REF!="Muy Alta",'Mapa final'!#REF!="Leve"),CONCATENATE("R10C",'Mapa final'!#REF!),"")</f>
        <v>#REF!</v>
      </c>
      <c r="L15" s="27" t="e">
        <f>IF(AND('Mapa final'!#REF!="Muy Alta",'Mapa final'!#REF!="Leve"),CONCATENATE("R10C",'Mapa final'!#REF!),"")</f>
        <v>#REF!</v>
      </c>
      <c r="M15" s="27" t="e">
        <f>IF(AND('Mapa final'!#REF!="Muy Alta",'Mapa final'!#REF!="Leve"),CONCATENATE("R10C",'Mapa final'!#REF!),"")</f>
        <v>#REF!</v>
      </c>
      <c r="N15" s="27" t="e">
        <f>IF(AND('Mapa final'!#REF!="Muy Alta",'Mapa final'!#REF!="Leve"),CONCATENATE("R10C",'Mapa final'!#REF!),"")</f>
        <v>#REF!</v>
      </c>
      <c r="O15" s="28" t="e">
        <f>IF(AND('Mapa final'!#REF!="Muy Alta",'Mapa final'!#REF!="Leve"),CONCATENATE("R10C",'Mapa final'!#REF!),"")</f>
        <v>#REF!</v>
      </c>
      <c r="P15" s="27" t="e">
        <f>IF(AND('Mapa final'!#REF!="Muy Alta",'Mapa final'!#REF!="Menor"),CONCATENATE("R10C",'Mapa final'!#REF!),"")</f>
        <v>#REF!</v>
      </c>
      <c r="Q15" s="27" t="e">
        <f>IF(AND('Mapa final'!#REF!="Muy Alta",'Mapa final'!#REF!="Menor"),CONCATENATE("R10C",'Mapa final'!#REF!),"")</f>
        <v>#REF!</v>
      </c>
      <c r="R15" s="27" t="e">
        <f>IF(AND('Mapa final'!#REF!="Muy Alta",'Mapa final'!#REF!="Menor"),CONCATENATE("R10C",'Mapa final'!#REF!),"")</f>
        <v>#REF!</v>
      </c>
      <c r="S15" s="27" t="e">
        <f>IF(AND('Mapa final'!#REF!="Muy Alta",'Mapa final'!#REF!="Menor"),CONCATENATE("R10C",'Mapa final'!#REF!),"")</f>
        <v>#REF!</v>
      </c>
      <c r="T15" s="27" t="e">
        <f>IF(AND('Mapa final'!#REF!="Muy Alta",'Mapa final'!#REF!="Menor"),CONCATENATE("R10C",'Mapa final'!#REF!),"")</f>
        <v>#REF!</v>
      </c>
      <c r="U15" s="28" t="e">
        <f>IF(AND('Mapa final'!#REF!="Muy Alta",'Mapa final'!#REF!="Menor"),CONCATENATE("R10C",'Mapa final'!#REF!),"")</f>
        <v>#REF!</v>
      </c>
      <c r="V15" s="27" t="e">
        <f>IF(AND('Mapa final'!#REF!="Muy Alta",'Mapa final'!#REF!="Moderado"),CONCATENATE("R10C",'Mapa final'!#REF!),"")</f>
        <v>#REF!</v>
      </c>
      <c r="W15" s="27" t="e">
        <f>IF(AND('Mapa final'!#REF!="Muy Alta",'Mapa final'!#REF!="Moderado"),CONCATENATE("R10C",'Mapa final'!#REF!),"")</f>
        <v>#REF!</v>
      </c>
      <c r="X15" s="27" t="e">
        <f>IF(AND('Mapa final'!#REF!="Muy Alta",'Mapa final'!#REF!="Moderado"),CONCATENATE("R10C",'Mapa final'!#REF!),"")</f>
        <v>#REF!</v>
      </c>
      <c r="Y15" s="27" t="e">
        <f>IF(AND('Mapa final'!#REF!="Muy Alta",'Mapa final'!#REF!="Moderado"),CONCATENATE("R10C",'Mapa final'!#REF!),"")</f>
        <v>#REF!</v>
      </c>
      <c r="Z15" s="27" t="e">
        <f>IF(AND('Mapa final'!#REF!="Muy Alta",'Mapa final'!#REF!="Moderado"),CONCATENATE("R10C",'Mapa final'!#REF!),"")</f>
        <v>#REF!</v>
      </c>
      <c r="AA15" s="28" t="e">
        <f>IF(AND('Mapa final'!#REF!="Muy Alta",'Mapa final'!#REF!="Moderado"),CONCATENATE("R10C",'Mapa final'!#REF!),"")</f>
        <v>#REF!</v>
      </c>
      <c r="AB15" s="27" t="e">
        <f>IF(AND('Mapa final'!#REF!="Muy Alta",'Mapa final'!#REF!="Mayor"),CONCATENATE("R10C",'Mapa final'!#REF!),"")</f>
        <v>#REF!</v>
      </c>
      <c r="AC15" s="27" t="e">
        <f>IF(AND('Mapa final'!#REF!="Muy Alta",'Mapa final'!#REF!="Mayor"),CONCATENATE("R10C",'Mapa final'!#REF!),"")</f>
        <v>#REF!</v>
      </c>
      <c r="AD15" s="27" t="e">
        <f>IF(AND('Mapa final'!#REF!="Muy Alta",'Mapa final'!#REF!="Mayor"),CONCATENATE("R10C",'Mapa final'!#REF!),"")</f>
        <v>#REF!</v>
      </c>
      <c r="AE15" s="27" t="e">
        <f>IF(AND('Mapa final'!#REF!="Muy Alta",'Mapa final'!#REF!="Mayor"),CONCATENATE("R10C",'Mapa final'!#REF!),"")</f>
        <v>#REF!</v>
      </c>
      <c r="AF15" s="27" t="e">
        <f>IF(AND('Mapa final'!#REF!="Muy Alta",'Mapa final'!#REF!="Mayor"),CONCATENATE("R10C",'Mapa final'!#REF!),"")</f>
        <v>#REF!</v>
      </c>
      <c r="AG15" s="28" t="e">
        <f>IF(AND('Mapa final'!#REF!="Muy Alta",'Mapa final'!#REF!="Mayor"),CONCATENATE("R10C",'Mapa final'!#REF!),"")</f>
        <v>#REF!</v>
      </c>
      <c r="AH15" s="29" t="e">
        <f>IF(AND('Mapa final'!#REF!="Muy Alta",'Mapa final'!#REF!="Catastrófico"),CONCATENATE("R10C",'Mapa final'!#REF!),"")</f>
        <v>#REF!</v>
      </c>
      <c r="AI15" s="29" t="e">
        <f>IF(AND('Mapa final'!#REF!="Muy Alta",'Mapa final'!#REF!="Catastrófico"),CONCATENATE("R10C",'Mapa final'!#REF!),"")</f>
        <v>#REF!</v>
      </c>
      <c r="AJ15" s="29" t="e">
        <f>IF(AND('Mapa final'!#REF!="Muy Alta",'Mapa final'!#REF!="Catastrófico"),CONCATENATE("R10C",'Mapa final'!#REF!),"")</f>
        <v>#REF!</v>
      </c>
      <c r="AK15" s="29" t="e">
        <f>IF(AND('Mapa final'!#REF!="Muy Alta",'Mapa final'!#REF!="Catastrófico"),CONCATENATE("R10C",'Mapa final'!#REF!),"")</f>
        <v>#REF!</v>
      </c>
      <c r="AL15" s="29" t="e">
        <f>IF(AND('Mapa final'!#REF!="Muy Alta",'Mapa final'!#REF!="Catastrófico"),CONCATENATE("R10C",'Mapa final'!#REF!),"")</f>
        <v>#REF!</v>
      </c>
      <c r="AM15" s="29" t="e">
        <f>IF(AND('Mapa final'!#REF!="Muy Alta",'Mapa final'!#REF!="Catastrófico"),CONCATENATE("R10C",'Mapa final'!#REF!),"")</f>
        <v>#REF!</v>
      </c>
      <c r="AN15" s="1"/>
      <c r="AO15" s="492"/>
      <c r="AP15" s="493"/>
      <c r="AQ15" s="493"/>
      <c r="AR15" s="493"/>
      <c r="AS15" s="493"/>
      <c r="AT15" s="494"/>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467"/>
      <c r="C16" s="298"/>
      <c r="D16" s="299"/>
      <c r="E16" s="509" t="s">
        <v>131</v>
      </c>
      <c r="F16" s="472"/>
      <c r="G16" s="472"/>
      <c r="H16" s="472"/>
      <c r="I16" s="472"/>
      <c r="J16" s="30" t="str">
        <f>IF(AND('Mapa final'!$AB$20="Alta",'Mapa final'!$AD$20="Leve"),CONCATENATE("R1C",'Mapa final'!$R$20),"")</f>
        <v/>
      </c>
      <c r="K16" s="30" t="str">
        <f>IF(AND('Mapa final'!$AB$21="Alta",'Mapa final'!$AD$21="Leve"),CONCATENATE("R1C",'Mapa final'!$R$21),"")</f>
        <v/>
      </c>
      <c r="L16" s="30" t="str">
        <f>IF(AND('Mapa final'!$AB$22="Alta",'Mapa final'!$AD$22="Leve"),CONCATENATE("R1C",'Mapa final'!$R$22),"")</f>
        <v/>
      </c>
      <c r="M16" s="30" t="str">
        <f>IF(AND('Mapa final'!$AB$23="Alta",'Mapa final'!$AD$23="Leve"),CONCATENATE("R1C",'Mapa final'!$R$23),"")</f>
        <v/>
      </c>
      <c r="N16" s="30" t="str">
        <f>IF(AND('Mapa final'!$AB$24="Alta",'Mapa final'!$AD$24="Leve"),CONCATENATE("R1C",'Mapa final'!$R$24),"")</f>
        <v/>
      </c>
      <c r="O16" s="31" t="str">
        <f>IF(AND('Mapa final'!$AB$25="Alta",'Mapa final'!$AD$25="Leve"),CONCATENATE("R1C",'Mapa final'!$R$25),"")</f>
        <v/>
      </c>
      <c r="P16" s="30" t="str">
        <f>IF(AND('Mapa final'!$AB$20="Alta",'Mapa final'!$AD$20="Menor"),CONCATENATE("R1C",'Mapa final'!$R$20),"")</f>
        <v/>
      </c>
      <c r="Q16" s="30" t="str">
        <f>IF(AND('Mapa final'!$AB$21="Alta",'Mapa final'!$AD$21="Menor"),CONCATENATE("R1C",'Mapa final'!$R$21),"")</f>
        <v/>
      </c>
      <c r="R16" s="30" t="str">
        <f>IF(AND('Mapa final'!$AB$22="Alta",'Mapa final'!$AD$22="Menor"),CONCATENATE("R1C",'Mapa final'!$R$22),"")</f>
        <v/>
      </c>
      <c r="S16" s="30" t="str">
        <f>IF(AND('Mapa final'!$AB$23="Alta",'Mapa final'!$AD$23="Menor"),CONCATENATE("R1C",'Mapa final'!$R$23),"")</f>
        <v/>
      </c>
      <c r="T16" s="30" t="str">
        <f>IF(AND('Mapa final'!$AB$24="Alta",'Mapa final'!$AD$24="Menor"),CONCATENATE("R1C",'Mapa final'!$R$24),"")</f>
        <v/>
      </c>
      <c r="U16" s="31" t="str">
        <f>IF(AND('Mapa final'!$AB$25="Alta",'Mapa final'!$AD$25="Menor"),CONCATENATE("R1C",'Mapa final'!$R$25),"")</f>
        <v/>
      </c>
      <c r="V16" s="24" t="str">
        <f>IF(AND('Mapa final'!$AB$20="Alta",'Mapa final'!$AD$20="Moderado"),CONCATENATE("R1C",'Mapa final'!$R$20),"")</f>
        <v/>
      </c>
      <c r="W16" s="24" t="str">
        <f>IF(AND('Mapa final'!$AB$21="Alta",'Mapa final'!$AD$21="Moderado"),CONCATENATE("R1C",'Mapa final'!$R$21),"")</f>
        <v/>
      </c>
      <c r="X16" s="24" t="str">
        <f>IF(AND('Mapa final'!$AB$22="Alta",'Mapa final'!$AD$22="Moderado"),CONCATENATE("R1C",'Mapa final'!$R$22),"")</f>
        <v/>
      </c>
      <c r="Y16" s="24" t="str">
        <f>IF(AND('Mapa final'!$AB$23="Alta",'Mapa final'!$AD$23="Moderado"),CONCATENATE("R1C",'Mapa final'!$R$23),"")</f>
        <v/>
      </c>
      <c r="Z16" s="24" t="str">
        <f>IF(AND('Mapa final'!$AB$24="Alta",'Mapa final'!$AD$24="Moderado"),CONCATENATE("R1C",'Mapa final'!$R$24),"")</f>
        <v/>
      </c>
      <c r="AA16" s="25" t="str">
        <f>IF(AND('Mapa final'!$AB$25="Alta",'Mapa final'!$AD$25="Moderado"),CONCATENATE("R1C",'Mapa final'!$R$25),"")</f>
        <v/>
      </c>
      <c r="AB16" s="24" t="str">
        <f>IF(AND('Mapa final'!$AB$20="Alta",'Mapa final'!$AD$20="Mayor"),CONCATENATE("R1C",'Mapa final'!$R$20),"")</f>
        <v/>
      </c>
      <c r="AC16" s="24" t="str">
        <f>IF(AND('Mapa final'!$AB$21="Alta",'Mapa final'!$AD$21="Mayor"),CONCATENATE("R1C",'Mapa final'!$R$21),"")</f>
        <v/>
      </c>
      <c r="AD16" s="24" t="str">
        <f>IF(AND('Mapa final'!$AB$22="Alta",'Mapa final'!$AD$22="Mayor"),CONCATENATE("R1C",'Mapa final'!$R$22),"")</f>
        <v/>
      </c>
      <c r="AE16" s="24" t="str">
        <f>IF(AND('Mapa final'!$AB$23="Alta",'Mapa final'!$AD$23="Mayor"),CONCATENATE("R1C",'Mapa final'!$R$23),"")</f>
        <v/>
      </c>
      <c r="AF16" s="24" t="str">
        <f>IF(AND('Mapa final'!$AB$24="Alta",'Mapa final'!$AD$24="Mayor"),CONCATENATE("R1C",'Mapa final'!$R$24),"")</f>
        <v/>
      </c>
      <c r="AG16" s="25" t="str">
        <f>IF(AND('Mapa final'!$AB$25="Alta",'Mapa final'!$AD$25="Mayor"),CONCATENATE("R1C",'Mapa final'!$R$25),"")</f>
        <v/>
      </c>
      <c r="AH16" s="26" t="str">
        <f>IF(AND('Mapa final'!$AB$20="Alta",'Mapa final'!$AD$20="Catastrófico"),CONCATENATE("R1C",'Mapa final'!$R$20),"")</f>
        <v/>
      </c>
      <c r="AI16" s="26" t="str">
        <f>IF(AND('Mapa final'!$AB$21="Alta",'Mapa final'!$AD$21="Catastrófico"),CONCATENATE("R1C",'Mapa final'!$R$21),"")</f>
        <v/>
      </c>
      <c r="AJ16" s="26" t="str">
        <f>IF(AND('Mapa final'!$AB$22="Alta",'Mapa final'!$AD$22="Catastrófico"),CONCATENATE("R1C",'Mapa final'!$R$22),"")</f>
        <v/>
      </c>
      <c r="AK16" s="26" t="str">
        <f>IF(AND('Mapa final'!$AB$23="Alta",'Mapa final'!$AD$23="Catastrófico"),CONCATENATE("R1C",'Mapa final'!$R$23),"")</f>
        <v/>
      </c>
      <c r="AL16" s="26" t="str">
        <f>IF(AND('Mapa final'!$AB$24="Alta",'Mapa final'!$AD$24="Catastrófico"),CONCATENATE("R1C",'Mapa final'!$R$24),"")</f>
        <v/>
      </c>
      <c r="AM16" s="26" t="str">
        <f>IF(AND('Mapa final'!$AB$25="Alta",'Mapa final'!$AD$25="Catastrófico"),CONCATENATE("R1C",'Mapa final'!$R$25),"")</f>
        <v/>
      </c>
      <c r="AN16" s="1"/>
      <c r="AO16" s="505" t="s">
        <v>132</v>
      </c>
      <c r="AP16" s="488"/>
      <c r="AQ16" s="488"/>
      <c r="AR16" s="488"/>
      <c r="AS16" s="488"/>
      <c r="AT16" s="489"/>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467"/>
      <c r="C17" s="298"/>
      <c r="D17" s="299"/>
      <c r="E17" s="310"/>
      <c r="F17" s="298"/>
      <c r="G17" s="298"/>
      <c r="H17" s="298"/>
      <c r="I17" s="298"/>
      <c r="J17" s="30" t="str">
        <f>IF(AND('Mapa final'!$AB$26="Alta",'Mapa final'!$AD$26="Leve"),CONCATENATE("R2C",'Mapa final'!$R$26),"")</f>
        <v/>
      </c>
      <c r="K17" s="30" t="str">
        <f>IF(AND('Mapa final'!$AB$27="Alta",'Mapa final'!$AD$27="Leve"),CONCATENATE("R2C",'Mapa final'!$R$27),"")</f>
        <v/>
      </c>
      <c r="L17" s="30" t="str">
        <f>IF(AND('Mapa final'!$AB$28="Alta",'Mapa final'!$AD$28="Leve"),CONCATENATE("R2C",'Mapa final'!$R$28),"")</f>
        <v/>
      </c>
      <c r="M17" s="30" t="str">
        <f>IF(AND('Mapa final'!$AB$31="Alta",'Mapa final'!$AD$31="Leve"),CONCATENATE("R2C",'Mapa final'!$R$31),"")</f>
        <v/>
      </c>
      <c r="N17" s="30" t="str">
        <f>IF(AND('Mapa final'!$AB$32="Alta",'Mapa final'!$AD$32="Leve"),CONCATENATE("R2C",'Mapa final'!$R$32),"")</f>
        <v/>
      </c>
      <c r="O17" s="31" t="str">
        <f>IF(AND('Mapa final'!$AB$35="Alta",'Mapa final'!$AD$35="Leve"),CONCATENATE("R2C",'Mapa final'!$R$35),"")</f>
        <v/>
      </c>
      <c r="P17" s="30" t="str">
        <f>IF(AND('Mapa final'!$AB$26="Alta",'Mapa final'!$AD$26="Menor"),CONCATENATE("R2C",'Mapa final'!$R$26),"")</f>
        <v/>
      </c>
      <c r="Q17" s="30" t="str">
        <f>IF(AND('Mapa final'!$AB$27="Alta",'Mapa final'!$AD$27="Menor"),CONCATENATE("R2C",'Mapa final'!$R$27),"")</f>
        <v/>
      </c>
      <c r="R17" s="30" t="str">
        <f>IF(AND('Mapa final'!$AB$28="Alta",'Mapa final'!$AD$28="Menor"),CONCATENATE("R2C",'Mapa final'!$R$28),"")</f>
        <v/>
      </c>
      <c r="S17" s="30" t="str">
        <f>IF(AND('Mapa final'!$AB$31="Alta",'Mapa final'!$AD$31="Menor"),CONCATENATE("R2C",'Mapa final'!$R$31),"")</f>
        <v/>
      </c>
      <c r="T17" s="30" t="str">
        <f>IF(AND('Mapa final'!$AB$32="Alta",'Mapa final'!$AD$32="Menor"),CONCATENATE("R2C",'Mapa final'!$R$32),"")</f>
        <v/>
      </c>
      <c r="U17" s="31" t="str">
        <f>IF(AND('Mapa final'!$AB$35="Alta",'Mapa final'!$AD$35="Menor"),CONCATENATE("R2C",'Mapa final'!$R$35),"")</f>
        <v/>
      </c>
      <c r="V17" s="24" t="str">
        <f>IF(AND('Mapa final'!$AB$26="Alta",'Mapa final'!$AD$26="Moderado"),CONCATENATE("R2C",'Mapa final'!$R$26),"")</f>
        <v/>
      </c>
      <c r="W17" s="24" t="str">
        <f>IF(AND('Mapa final'!$AB$27="Alta",'Mapa final'!$AD$27="Moderado"),CONCATENATE("R2C",'Mapa final'!$R$27),"")</f>
        <v/>
      </c>
      <c r="X17" s="24" t="str">
        <f>IF(AND('Mapa final'!$AB$28="Alta",'Mapa final'!$AD$28="Moderado"),CONCATENATE("R2C",'Mapa final'!$R$28),"")</f>
        <v/>
      </c>
      <c r="Y17" s="24" t="str">
        <f>IF(AND('Mapa final'!$AB$31="Alta",'Mapa final'!$AD$31="Moderado"),CONCATENATE("R2C",'Mapa final'!$R$31),"")</f>
        <v/>
      </c>
      <c r="Z17" s="24" t="str">
        <f>IF(AND('Mapa final'!$AB$32="Alta",'Mapa final'!$AD$32="Moderado"),CONCATENATE("R2C",'Mapa final'!$R$32),"")</f>
        <v/>
      </c>
      <c r="AA17" s="25" t="str">
        <f>IF(AND('Mapa final'!$AB$35="Alta",'Mapa final'!$AD$35="Moderado"),CONCATENATE("R2C",'Mapa final'!$R$35),"")</f>
        <v/>
      </c>
      <c r="AB17" s="24" t="str">
        <f>IF(AND('Mapa final'!$AB$26="Alta",'Mapa final'!$AD$26="Mayor"),CONCATENATE("R2C",'Mapa final'!$R$26),"")</f>
        <v/>
      </c>
      <c r="AC17" s="24" t="str">
        <f>IF(AND('Mapa final'!$AB$27="Alta",'Mapa final'!$AD$27="Mayor"),CONCATENATE("R2C",'Mapa final'!$R$27),"")</f>
        <v/>
      </c>
      <c r="AD17" s="24" t="str">
        <f>IF(AND('Mapa final'!$AB$28="Alta",'Mapa final'!$AD$28="Mayor"),CONCATENATE("R2C",'Mapa final'!$R$28),"")</f>
        <v/>
      </c>
      <c r="AE17" s="24" t="str">
        <f>IF(AND('Mapa final'!$AB$31="Alta",'Mapa final'!$AD$31="Mayor"),CONCATENATE("R2C",'Mapa final'!$R$31),"")</f>
        <v/>
      </c>
      <c r="AF17" s="24" t="str">
        <f>IF(AND('Mapa final'!$AB$32="Alta",'Mapa final'!$AD$32="Mayor"),CONCATENATE("R2C",'Mapa final'!$R$32),"")</f>
        <v/>
      </c>
      <c r="AG17" s="25" t="str">
        <f>IF(AND('Mapa final'!$AB$35="Alta",'Mapa final'!$AD$35="Mayor"),CONCATENATE("R2C",'Mapa final'!$R$35),"")</f>
        <v/>
      </c>
      <c r="AH17" s="26" t="str">
        <f>IF(AND('Mapa final'!$AB$26="Alta",'Mapa final'!$AD$26="Catastrófico"),CONCATENATE("R2C",'Mapa final'!$R$26),"")</f>
        <v/>
      </c>
      <c r="AI17" s="26" t="str">
        <f>IF(AND('Mapa final'!$AB$27="Alta",'Mapa final'!$AD$27="Catastrófico"),CONCATENATE("R2C",'Mapa final'!$R$27),"")</f>
        <v/>
      </c>
      <c r="AJ17" s="26" t="str">
        <f>IF(AND('Mapa final'!$AB$28="Alta",'Mapa final'!$AD$28="Catastrófico"),CONCATENATE("R2C",'Mapa final'!$R$28),"")</f>
        <v/>
      </c>
      <c r="AK17" s="26" t="str">
        <f>IF(AND('Mapa final'!$AB$31="Alta",'Mapa final'!$AD$31="Catastrófico"),CONCATENATE("R2C",'Mapa final'!$R$31),"")</f>
        <v/>
      </c>
      <c r="AL17" s="26" t="str">
        <f>IF(AND('Mapa final'!$AB$32="Alta",'Mapa final'!$AD$32="Catastrófico"),CONCATENATE("R2C",'Mapa final'!$R$32),"")</f>
        <v/>
      </c>
      <c r="AM17" s="26" t="str">
        <f>IF(AND('Mapa final'!$AB$35="Alta",'Mapa final'!$AD$35="Catastrófico"),CONCATENATE("R2C",'Mapa final'!$R$35),"")</f>
        <v/>
      </c>
      <c r="AN17" s="1"/>
      <c r="AO17" s="490"/>
      <c r="AP17" s="298"/>
      <c r="AQ17" s="298"/>
      <c r="AR17" s="298"/>
      <c r="AS17" s="298"/>
      <c r="AT17" s="49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467"/>
      <c r="C18" s="298"/>
      <c r="D18" s="299"/>
      <c r="E18" s="310"/>
      <c r="F18" s="298"/>
      <c r="G18" s="298"/>
      <c r="H18" s="298"/>
      <c r="I18" s="298"/>
      <c r="J18" s="30" t="str">
        <f>IF(AND('Mapa final'!$AB$36="Alta",'Mapa final'!$AD$36="Leve"),CONCATENATE("R3C",'Mapa final'!$R$36),"")</f>
        <v/>
      </c>
      <c r="K18" s="30" t="str">
        <f>IF(AND('Mapa final'!$AB$39="Alta",'Mapa final'!$AD$39="Leve"),CONCATENATE("R3C",'Mapa final'!$R$39),"")</f>
        <v/>
      </c>
      <c r="L18" s="30" t="e">
        <f>IF(AND('Mapa final'!#REF!="Alta",'Mapa final'!#REF!="Leve"),CONCATENATE("R3C",'Mapa final'!#REF!),"")</f>
        <v>#REF!</v>
      </c>
      <c r="M18" s="30" t="e">
        <f>IF(AND('Mapa final'!#REF!="Alta",'Mapa final'!#REF!="Leve"),CONCATENATE("R3C",'Mapa final'!#REF!),"")</f>
        <v>#REF!</v>
      </c>
      <c r="N18" s="30" t="e">
        <f>IF(AND('Mapa final'!#REF!="Alta",'Mapa final'!#REF!="Leve"),CONCATENATE("R3C",'Mapa final'!#REF!),"")</f>
        <v>#REF!</v>
      </c>
      <c r="O18" s="31" t="e">
        <f>IF(AND('Mapa final'!#REF!="Alta",'Mapa final'!#REF!="Leve"),CONCATENATE("R3C",'Mapa final'!#REF!),"")</f>
        <v>#REF!</v>
      </c>
      <c r="P18" s="30" t="str">
        <f>IF(AND('Mapa final'!$AB$36="Alta",'Mapa final'!$AD$36="Menor"),CONCATENATE("R3C",'Mapa final'!$R$36),"")</f>
        <v/>
      </c>
      <c r="Q18" s="30" t="str">
        <f>IF(AND('Mapa final'!$AB$39="Alta",'Mapa final'!$AD$39="Menor"),CONCATENATE("R3C",'Mapa final'!$R$39),"")</f>
        <v/>
      </c>
      <c r="R18" s="30" t="e">
        <f>IF(AND('Mapa final'!#REF!="Alta",'Mapa final'!#REF!="Menor"),CONCATENATE("R3C",'Mapa final'!#REF!),"")</f>
        <v>#REF!</v>
      </c>
      <c r="S18" s="30" t="e">
        <f>IF(AND('Mapa final'!#REF!="Alta",'Mapa final'!#REF!="Menor"),CONCATENATE("R3C",'Mapa final'!#REF!),"")</f>
        <v>#REF!</v>
      </c>
      <c r="T18" s="30" t="e">
        <f>IF(AND('Mapa final'!#REF!="Alta",'Mapa final'!#REF!="Menor"),CONCATENATE("R3C",'Mapa final'!#REF!),"")</f>
        <v>#REF!</v>
      </c>
      <c r="U18" s="31" t="e">
        <f>IF(AND('Mapa final'!#REF!="Alta",'Mapa final'!#REF!="Menor"),CONCATENATE("R3C",'Mapa final'!#REF!),"")</f>
        <v>#REF!</v>
      </c>
      <c r="V18" s="24" t="str">
        <f>IF(AND('Mapa final'!$AB$36="Alta",'Mapa final'!$AD$36="Moderado"),CONCATENATE("R3C",'Mapa final'!$R$36),"")</f>
        <v/>
      </c>
      <c r="W18" s="24" t="str">
        <f>IF(AND('Mapa final'!$AB$39="Alta",'Mapa final'!$AD$39="Moderado"),CONCATENATE("R3C",'Mapa final'!$R$39),"")</f>
        <v/>
      </c>
      <c r="X18" s="24" t="e">
        <f>IF(AND('Mapa final'!#REF!="Alta",'Mapa final'!#REF!="Moderado"),CONCATENATE("R3C",'Mapa final'!#REF!),"")</f>
        <v>#REF!</v>
      </c>
      <c r="Y18" s="24" t="e">
        <f>IF(AND('Mapa final'!#REF!="Alta",'Mapa final'!#REF!="Moderado"),CONCATENATE("R3C",'Mapa final'!#REF!),"")</f>
        <v>#REF!</v>
      </c>
      <c r="Z18" s="24" t="e">
        <f>IF(AND('Mapa final'!#REF!="Alta",'Mapa final'!#REF!="Moderado"),CONCATENATE("R3C",'Mapa final'!#REF!),"")</f>
        <v>#REF!</v>
      </c>
      <c r="AA18" s="25" t="e">
        <f>IF(AND('Mapa final'!#REF!="Alta",'Mapa final'!#REF!="Moderado"),CONCATENATE("R3C",'Mapa final'!#REF!),"")</f>
        <v>#REF!</v>
      </c>
      <c r="AB18" s="24" t="str">
        <f>IF(AND('Mapa final'!$AB$36="Alta",'Mapa final'!$AD$36="Mayor"),CONCATENATE("R3C",'Mapa final'!$R$36),"")</f>
        <v/>
      </c>
      <c r="AC18" s="24" t="str">
        <f>IF(AND('Mapa final'!$AB$39="Alta",'Mapa final'!$AD$39="Mayor"),CONCATENATE("R3C",'Mapa final'!$R$39),"")</f>
        <v/>
      </c>
      <c r="AD18" s="24" t="e">
        <f>IF(AND('Mapa final'!#REF!="Alta",'Mapa final'!#REF!="Mayor"),CONCATENATE("R3C",'Mapa final'!#REF!),"")</f>
        <v>#REF!</v>
      </c>
      <c r="AE18" s="24" t="e">
        <f>IF(AND('Mapa final'!#REF!="Alta",'Mapa final'!#REF!="Mayor"),CONCATENATE("R3C",'Mapa final'!#REF!),"")</f>
        <v>#REF!</v>
      </c>
      <c r="AF18" s="24" t="e">
        <f>IF(AND('Mapa final'!#REF!="Alta",'Mapa final'!#REF!="Mayor"),CONCATENATE("R3C",'Mapa final'!#REF!),"")</f>
        <v>#REF!</v>
      </c>
      <c r="AG18" s="25" t="e">
        <f>IF(AND('Mapa final'!#REF!="Alta",'Mapa final'!#REF!="Mayor"),CONCATENATE("R3C",'Mapa final'!#REF!),"")</f>
        <v>#REF!</v>
      </c>
      <c r="AH18" s="26" t="str">
        <f>IF(AND('Mapa final'!$AB$36="Alta",'Mapa final'!$AD$36="Catastrófico"),CONCATENATE("R3C",'Mapa final'!$R$36),"")</f>
        <v/>
      </c>
      <c r="AI18" s="26" t="str">
        <f>IF(AND('Mapa final'!$AB$39="Alta",'Mapa final'!$AD$39="Catastrófico"),CONCATENATE("R3C",'Mapa final'!$R$39),"")</f>
        <v/>
      </c>
      <c r="AJ18" s="26" t="e">
        <f>IF(AND('Mapa final'!#REF!="Alta",'Mapa final'!#REF!="Catastrófico"),CONCATENATE("R3C",'Mapa final'!#REF!),"")</f>
        <v>#REF!</v>
      </c>
      <c r="AK18" s="26" t="e">
        <f>IF(AND('Mapa final'!#REF!="Alta",'Mapa final'!#REF!="Catastrófico"),CONCATENATE("R3C",'Mapa final'!#REF!),"")</f>
        <v>#REF!</v>
      </c>
      <c r="AL18" s="26" t="e">
        <f>IF(AND('Mapa final'!#REF!="Alta",'Mapa final'!#REF!="Catastrófico"),CONCATENATE("R3C",'Mapa final'!#REF!),"")</f>
        <v>#REF!</v>
      </c>
      <c r="AM18" s="26" t="e">
        <f>IF(AND('Mapa final'!#REF!="Alta",'Mapa final'!#REF!="Catastrófico"),CONCATENATE("R3C",'Mapa final'!#REF!),"")</f>
        <v>#REF!</v>
      </c>
      <c r="AN18" s="1"/>
      <c r="AO18" s="490"/>
      <c r="AP18" s="298"/>
      <c r="AQ18" s="298"/>
      <c r="AR18" s="298"/>
      <c r="AS18" s="298"/>
      <c r="AT18" s="49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467"/>
      <c r="C19" s="298"/>
      <c r="D19" s="299"/>
      <c r="E19" s="310"/>
      <c r="F19" s="298"/>
      <c r="G19" s="298"/>
      <c r="H19" s="298"/>
      <c r="I19" s="298"/>
      <c r="J19" s="30" t="e">
        <f>IF(AND('Mapa final'!#REF!="Alta",'Mapa final'!#REF!="Leve"),CONCATENATE("R4C",'Mapa final'!#REF!),"")</f>
        <v>#REF!</v>
      </c>
      <c r="K19" s="30" t="e">
        <f>IF(AND('Mapa final'!#REF!="Alta",'Mapa final'!#REF!="Leve"),CONCATENATE("R4C",'Mapa final'!#REF!),"")</f>
        <v>#REF!</v>
      </c>
      <c r="L19" s="30" t="e">
        <f>IF(AND('Mapa final'!#REF!="Alta",'Mapa final'!#REF!="Leve"),CONCATENATE("R4C",'Mapa final'!#REF!),"")</f>
        <v>#REF!</v>
      </c>
      <c r="M19" s="30" t="e">
        <f>IF(AND('Mapa final'!#REF!="Alta",'Mapa final'!#REF!="Leve"),CONCATENATE("R4C",'Mapa final'!#REF!),"")</f>
        <v>#REF!</v>
      </c>
      <c r="N19" s="30" t="e">
        <f>IF(AND('Mapa final'!#REF!="Alta",'Mapa final'!#REF!="Leve"),CONCATENATE("R4C",'Mapa final'!#REF!),"")</f>
        <v>#REF!</v>
      </c>
      <c r="O19" s="31" t="e">
        <f>IF(AND('Mapa final'!#REF!="Alta",'Mapa final'!#REF!="Leve"),CONCATENATE("R4C",'Mapa final'!#REF!),"")</f>
        <v>#REF!</v>
      </c>
      <c r="P19" s="30" t="e">
        <f>IF(AND('Mapa final'!#REF!="Alta",'Mapa final'!#REF!="Menor"),CONCATENATE("R4C",'Mapa final'!#REF!),"")</f>
        <v>#REF!</v>
      </c>
      <c r="Q19" s="30" t="e">
        <f>IF(AND('Mapa final'!#REF!="Alta",'Mapa final'!#REF!="Menor"),CONCATENATE("R4C",'Mapa final'!#REF!),"")</f>
        <v>#REF!</v>
      </c>
      <c r="R19" s="30" t="e">
        <f>IF(AND('Mapa final'!#REF!="Alta",'Mapa final'!#REF!="Menor"),CONCATENATE("R4C",'Mapa final'!#REF!),"")</f>
        <v>#REF!</v>
      </c>
      <c r="S19" s="30" t="e">
        <f>IF(AND('Mapa final'!#REF!="Alta",'Mapa final'!#REF!="Menor"),CONCATENATE("R4C",'Mapa final'!#REF!),"")</f>
        <v>#REF!</v>
      </c>
      <c r="T19" s="30" t="e">
        <f>IF(AND('Mapa final'!#REF!="Alta",'Mapa final'!#REF!="Menor"),CONCATENATE("R4C",'Mapa final'!#REF!),"")</f>
        <v>#REF!</v>
      </c>
      <c r="U19" s="31" t="e">
        <f>IF(AND('Mapa final'!#REF!="Alta",'Mapa final'!#REF!="Menor"),CONCATENATE("R4C",'Mapa final'!#REF!),"")</f>
        <v>#REF!</v>
      </c>
      <c r="V19" s="24" t="e">
        <f>IF(AND('Mapa final'!#REF!="Alta",'Mapa final'!#REF!="Moderado"),CONCATENATE("R4C",'Mapa final'!#REF!),"")</f>
        <v>#REF!</v>
      </c>
      <c r="W19" s="24" t="e">
        <f>IF(AND('Mapa final'!#REF!="Alta",'Mapa final'!#REF!="Moderado"),CONCATENATE("R4C",'Mapa final'!#REF!),"")</f>
        <v>#REF!</v>
      </c>
      <c r="X19" s="24" t="e">
        <f>IF(AND('Mapa final'!#REF!="Alta",'Mapa final'!#REF!="Moderado"),CONCATENATE("R4C",'Mapa final'!#REF!),"")</f>
        <v>#REF!</v>
      </c>
      <c r="Y19" s="24" t="e">
        <f>IF(AND('Mapa final'!#REF!="Alta",'Mapa final'!#REF!="Moderado"),CONCATENATE("R4C",'Mapa final'!#REF!),"")</f>
        <v>#REF!</v>
      </c>
      <c r="Z19" s="24" t="e">
        <f>IF(AND('Mapa final'!#REF!="Alta",'Mapa final'!#REF!="Moderado"),CONCATENATE("R4C",'Mapa final'!#REF!),"")</f>
        <v>#REF!</v>
      </c>
      <c r="AA19" s="25" t="e">
        <f>IF(AND('Mapa final'!#REF!="Alta",'Mapa final'!#REF!="Moderado"),CONCATENATE("R4C",'Mapa final'!#REF!),"")</f>
        <v>#REF!</v>
      </c>
      <c r="AB19" s="24" t="e">
        <f>IF(AND('Mapa final'!#REF!="Alta",'Mapa final'!#REF!="Mayor"),CONCATENATE("R4C",'Mapa final'!#REF!),"")</f>
        <v>#REF!</v>
      </c>
      <c r="AC19" s="24" t="e">
        <f>IF(AND('Mapa final'!#REF!="Alta",'Mapa final'!#REF!="Mayor"),CONCATENATE("R4C",'Mapa final'!#REF!),"")</f>
        <v>#REF!</v>
      </c>
      <c r="AD19" s="24" t="e">
        <f>IF(AND('Mapa final'!#REF!="Alta",'Mapa final'!#REF!="Mayor"),CONCATENATE("R4C",'Mapa final'!#REF!),"")</f>
        <v>#REF!</v>
      </c>
      <c r="AE19" s="24" t="e">
        <f>IF(AND('Mapa final'!#REF!="Alta",'Mapa final'!#REF!="Mayor"),CONCATENATE("R4C",'Mapa final'!#REF!),"")</f>
        <v>#REF!</v>
      </c>
      <c r="AF19" s="24" t="e">
        <f>IF(AND('Mapa final'!#REF!="Alta",'Mapa final'!#REF!="Mayor"),CONCATENATE("R4C",'Mapa final'!#REF!),"")</f>
        <v>#REF!</v>
      </c>
      <c r="AG19" s="25" t="e">
        <f>IF(AND('Mapa final'!#REF!="Alta",'Mapa final'!#REF!="Mayor"),CONCATENATE("R4C",'Mapa final'!#REF!),"")</f>
        <v>#REF!</v>
      </c>
      <c r="AH19" s="26" t="e">
        <f>IF(AND('Mapa final'!#REF!="Alta",'Mapa final'!#REF!="Catastrófico"),CONCATENATE("R4C",'Mapa final'!#REF!),"")</f>
        <v>#REF!</v>
      </c>
      <c r="AI19" s="26" t="e">
        <f>IF(AND('Mapa final'!#REF!="Alta",'Mapa final'!#REF!="Catastrófico"),CONCATENATE("R4C",'Mapa final'!#REF!),"")</f>
        <v>#REF!</v>
      </c>
      <c r="AJ19" s="26" t="e">
        <f>IF(AND('Mapa final'!#REF!="Alta",'Mapa final'!#REF!="Catastrófico"),CONCATENATE("R4C",'Mapa final'!#REF!),"")</f>
        <v>#REF!</v>
      </c>
      <c r="AK19" s="26" t="e">
        <f>IF(AND('Mapa final'!#REF!="Alta",'Mapa final'!#REF!="Catastrófico"),CONCATENATE("R4C",'Mapa final'!#REF!),"")</f>
        <v>#REF!</v>
      </c>
      <c r="AL19" s="26" t="e">
        <f>IF(AND('Mapa final'!#REF!="Alta",'Mapa final'!#REF!="Catastrófico"),CONCATENATE("R4C",'Mapa final'!#REF!),"")</f>
        <v>#REF!</v>
      </c>
      <c r="AM19" s="26" t="e">
        <f>IF(AND('Mapa final'!#REF!="Alta",'Mapa final'!#REF!="Catastrófico"),CONCATENATE("R4C",'Mapa final'!#REF!),"")</f>
        <v>#REF!</v>
      </c>
      <c r="AN19" s="1"/>
      <c r="AO19" s="490"/>
      <c r="AP19" s="298"/>
      <c r="AQ19" s="298"/>
      <c r="AR19" s="298"/>
      <c r="AS19" s="298"/>
      <c r="AT19" s="49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467"/>
      <c r="C20" s="298"/>
      <c r="D20" s="299"/>
      <c r="E20" s="310"/>
      <c r="F20" s="298"/>
      <c r="G20" s="298"/>
      <c r="H20" s="298"/>
      <c r="I20" s="298"/>
      <c r="J20" s="30" t="e">
        <f>IF(AND('Mapa final'!#REF!="Alta",'Mapa final'!#REF!="Leve"),CONCATENATE("R5C",'Mapa final'!#REF!),"")</f>
        <v>#REF!</v>
      </c>
      <c r="K20" s="30" t="e">
        <f>IF(AND('Mapa final'!#REF!="Alta",'Mapa final'!#REF!="Leve"),CONCATENATE("R5C",'Mapa final'!#REF!),"")</f>
        <v>#REF!</v>
      </c>
      <c r="L20" s="30" t="e">
        <f>IF(AND('Mapa final'!#REF!="Alta",'Mapa final'!#REF!="Leve"),CONCATENATE("R5C",'Mapa final'!#REF!),"")</f>
        <v>#REF!</v>
      </c>
      <c r="M20" s="30" t="e">
        <f>IF(AND('Mapa final'!#REF!="Alta",'Mapa final'!#REF!="Leve"),CONCATENATE("R5C",'Mapa final'!#REF!),"")</f>
        <v>#REF!</v>
      </c>
      <c r="N20" s="30" t="e">
        <f>IF(AND('Mapa final'!#REF!="Alta",'Mapa final'!#REF!="Leve"),CONCATENATE("R5C",'Mapa final'!#REF!),"")</f>
        <v>#REF!</v>
      </c>
      <c r="O20" s="31" t="e">
        <f>IF(AND('Mapa final'!#REF!="Alta",'Mapa final'!#REF!="Leve"),CONCATENATE("R5C",'Mapa final'!#REF!),"")</f>
        <v>#REF!</v>
      </c>
      <c r="P20" s="30" t="e">
        <f>IF(AND('Mapa final'!#REF!="Alta",'Mapa final'!#REF!="Menor"),CONCATENATE("R5C",'Mapa final'!#REF!),"")</f>
        <v>#REF!</v>
      </c>
      <c r="Q20" s="30" t="e">
        <f>IF(AND('Mapa final'!#REF!="Alta",'Mapa final'!#REF!="Menor"),CONCATENATE("R5C",'Mapa final'!#REF!),"")</f>
        <v>#REF!</v>
      </c>
      <c r="R20" s="30" t="e">
        <f>IF(AND('Mapa final'!#REF!="Alta",'Mapa final'!#REF!="Menor"),CONCATENATE("R5C",'Mapa final'!#REF!),"")</f>
        <v>#REF!</v>
      </c>
      <c r="S20" s="30" t="e">
        <f>IF(AND('Mapa final'!#REF!="Alta",'Mapa final'!#REF!="Menor"),CONCATENATE("R5C",'Mapa final'!#REF!),"")</f>
        <v>#REF!</v>
      </c>
      <c r="T20" s="30" t="e">
        <f>IF(AND('Mapa final'!#REF!="Alta",'Mapa final'!#REF!="Menor"),CONCATENATE("R5C",'Mapa final'!#REF!),"")</f>
        <v>#REF!</v>
      </c>
      <c r="U20" s="31" t="e">
        <f>IF(AND('Mapa final'!#REF!="Alta",'Mapa final'!#REF!="Menor"),CONCATENATE("R5C",'Mapa final'!#REF!),"")</f>
        <v>#REF!</v>
      </c>
      <c r="V20" s="24" t="e">
        <f>IF(AND('Mapa final'!#REF!="Alta",'Mapa final'!#REF!="Moderado"),CONCATENATE("R5C",'Mapa final'!#REF!),"")</f>
        <v>#REF!</v>
      </c>
      <c r="W20" s="24" t="e">
        <f>IF(AND('Mapa final'!#REF!="Alta",'Mapa final'!#REF!="Moderado"),CONCATENATE("R5C",'Mapa final'!#REF!),"")</f>
        <v>#REF!</v>
      </c>
      <c r="X20" s="24" t="e">
        <f>IF(AND('Mapa final'!#REF!="Alta",'Mapa final'!#REF!="Moderado"),CONCATENATE("R5C",'Mapa final'!#REF!),"")</f>
        <v>#REF!</v>
      </c>
      <c r="Y20" s="24" t="e">
        <f>IF(AND('Mapa final'!#REF!="Alta",'Mapa final'!#REF!="Moderado"),CONCATENATE("R5C",'Mapa final'!#REF!),"")</f>
        <v>#REF!</v>
      </c>
      <c r="Z20" s="24" t="e">
        <f>IF(AND('Mapa final'!#REF!="Alta",'Mapa final'!#REF!="Moderado"),CONCATENATE("R5C",'Mapa final'!#REF!),"")</f>
        <v>#REF!</v>
      </c>
      <c r="AA20" s="25" t="e">
        <f>IF(AND('Mapa final'!#REF!="Alta",'Mapa final'!#REF!="Moderado"),CONCATENATE("R5C",'Mapa final'!#REF!),"")</f>
        <v>#REF!</v>
      </c>
      <c r="AB20" s="24" t="e">
        <f>IF(AND('Mapa final'!#REF!="Alta",'Mapa final'!#REF!="Mayor"),CONCATENATE("R5C",'Mapa final'!#REF!),"")</f>
        <v>#REF!</v>
      </c>
      <c r="AC20" s="24" t="e">
        <f>IF(AND('Mapa final'!#REF!="Alta",'Mapa final'!#REF!="Mayor"),CONCATENATE("R5C",'Mapa final'!#REF!),"")</f>
        <v>#REF!</v>
      </c>
      <c r="AD20" s="24" t="e">
        <f>IF(AND('Mapa final'!#REF!="Alta",'Mapa final'!#REF!="Mayor"),CONCATENATE("R5C",'Mapa final'!#REF!),"")</f>
        <v>#REF!</v>
      </c>
      <c r="AE20" s="24" t="e">
        <f>IF(AND('Mapa final'!#REF!="Alta",'Mapa final'!#REF!="Mayor"),CONCATENATE("R5C",'Mapa final'!#REF!),"")</f>
        <v>#REF!</v>
      </c>
      <c r="AF20" s="24" t="e">
        <f>IF(AND('Mapa final'!#REF!="Alta",'Mapa final'!#REF!="Mayor"),CONCATENATE("R5C",'Mapa final'!#REF!),"")</f>
        <v>#REF!</v>
      </c>
      <c r="AG20" s="25" t="e">
        <f>IF(AND('Mapa final'!#REF!="Alta",'Mapa final'!#REF!="Mayor"),CONCATENATE("R5C",'Mapa final'!#REF!),"")</f>
        <v>#REF!</v>
      </c>
      <c r="AH20" s="26" t="e">
        <f>IF(AND('Mapa final'!#REF!="Alta",'Mapa final'!#REF!="Catastrófico"),CONCATENATE("R5C",'Mapa final'!#REF!),"")</f>
        <v>#REF!</v>
      </c>
      <c r="AI20" s="26" t="e">
        <f>IF(AND('Mapa final'!#REF!="Alta",'Mapa final'!#REF!="Catastrófico"),CONCATENATE("R5C",'Mapa final'!#REF!),"")</f>
        <v>#REF!</v>
      </c>
      <c r="AJ20" s="26" t="e">
        <f>IF(AND('Mapa final'!#REF!="Alta",'Mapa final'!#REF!="Catastrófico"),CONCATENATE("R5C",'Mapa final'!#REF!),"")</f>
        <v>#REF!</v>
      </c>
      <c r="AK20" s="26" t="e">
        <f>IF(AND('Mapa final'!#REF!="Alta",'Mapa final'!#REF!="Catastrófico"),CONCATENATE("R5C",'Mapa final'!#REF!),"")</f>
        <v>#REF!</v>
      </c>
      <c r="AL20" s="26" t="e">
        <f>IF(AND('Mapa final'!#REF!="Alta",'Mapa final'!#REF!="Catastrófico"),CONCATENATE("R5C",'Mapa final'!#REF!),"")</f>
        <v>#REF!</v>
      </c>
      <c r="AM20" s="26" t="e">
        <f>IF(AND('Mapa final'!#REF!="Alta",'Mapa final'!#REF!="Catastrófico"),CONCATENATE("R5C",'Mapa final'!#REF!),"")</f>
        <v>#REF!</v>
      </c>
      <c r="AN20" s="1"/>
      <c r="AO20" s="490"/>
      <c r="AP20" s="298"/>
      <c r="AQ20" s="298"/>
      <c r="AR20" s="298"/>
      <c r="AS20" s="298"/>
      <c r="AT20" s="49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467"/>
      <c r="C21" s="298"/>
      <c r="D21" s="299"/>
      <c r="E21" s="310"/>
      <c r="F21" s="298"/>
      <c r="G21" s="298"/>
      <c r="H21" s="298"/>
      <c r="I21" s="298"/>
      <c r="J21" s="30" t="e">
        <f>IF(AND('Mapa final'!#REF!="Alta",'Mapa final'!#REF!="Leve"),CONCATENATE("R6C",'Mapa final'!#REF!),"")</f>
        <v>#REF!</v>
      </c>
      <c r="K21" s="30" t="e">
        <f>IF(AND('Mapa final'!#REF!="Alta",'Mapa final'!#REF!="Leve"),CONCATENATE("R6C",'Mapa final'!#REF!),"")</f>
        <v>#REF!</v>
      </c>
      <c r="L21" s="30" t="e">
        <f>IF(AND('Mapa final'!#REF!="Alta",'Mapa final'!#REF!="Leve"),CONCATENATE("R6C",'Mapa final'!#REF!),"")</f>
        <v>#REF!</v>
      </c>
      <c r="M21" s="30" t="e">
        <f>IF(AND('Mapa final'!#REF!="Alta",'Mapa final'!#REF!="Leve"),CONCATENATE("R6C",'Mapa final'!#REF!),"")</f>
        <v>#REF!</v>
      </c>
      <c r="N21" s="30" t="e">
        <f>IF(AND('Mapa final'!#REF!="Alta",'Mapa final'!#REF!="Leve"),CONCATENATE("R6C",'Mapa final'!#REF!),"")</f>
        <v>#REF!</v>
      </c>
      <c r="O21" s="31" t="e">
        <f>IF(AND('Mapa final'!#REF!="Alta",'Mapa final'!#REF!="Leve"),CONCATENATE("R6C",'Mapa final'!#REF!),"")</f>
        <v>#REF!</v>
      </c>
      <c r="P21" s="30" t="e">
        <f>IF(AND('Mapa final'!#REF!="Alta",'Mapa final'!#REF!="Menor"),CONCATENATE("R6C",'Mapa final'!#REF!),"")</f>
        <v>#REF!</v>
      </c>
      <c r="Q21" s="30" t="e">
        <f>IF(AND('Mapa final'!#REF!="Alta",'Mapa final'!#REF!="Menor"),CONCATENATE("R6C",'Mapa final'!#REF!),"")</f>
        <v>#REF!</v>
      </c>
      <c r="R21" s="30" t="e">
        <f>IF(AND('Mapa final'!#REF!="Alta",'Mapa final'!#REF!="Menor"),CONCATENATE("R6C",'Mapa final'!#REF!),"")</f>
        <v>#REF!</v>
      </c>
      <c r="S21" s="30" t="e">
        <f>IF(AND('Mapa final'!#REF!="Alta",'Mapa final'!#REF!="Menor"),CONCATENATE("R6C",'Mapa final'!#REF!),"")</f>
        <v>#REF!</v>
      </c>
      <c r="T21" s="30" t="e">
        <f>IF(AND('Mapa final'!#REF!="Alta",'Mapa final'!#REF!="Menor"),CONCATENATE("R6C",'Mapa final'!#REF!),"")</f>
        <v>#REF!</v>
      </c>
      <c r="U21" s="31" t="e">
        <f>IF(AND('Mapa final'!#REF!="Alta",'Mapa final'!#REF!="Menor"),CONCATENATE("R6C",'Mapa final'!#REF!),"")</f>
        <v>#REF!</v>
      </c>
      <c r="V21" s="24" t="e">
        <f>IF(AND('Mapa final'!#REF!="Alta",'Mapa final'!#REF!="Moderado"),CONCATENATE("R6C",'Mapa final'!#REF!),"")</f>
        <v>#REF!</v>
      </c>
      <c r="W21" s="24" t="e">
        <f>IF(AND('Mapa final'!#REF!="Alta",'Mapa final'!#REF!="Moderado"),CONCATENATE("R6C",'Mapa final'!#REF!),"")</f>
        <v>#REF!</v>
      </c>
      <c r="X21" s="24" t="e">
        <f>IF(AND('Mapa final'!#REF!="Alta",'Mapa final'!#REF!="Moderado"),CONCATENATE("R6C",'Mapa final'!#REF!),"")</f>
        <v>#REF!</v>
      </c>
      <c r="Y21" s="24" t="e">
        <f>IF(AND('Mapa final'!#REF!="Alta",'Mapa final'!#REF!="Moderado"),CONCATENATE("R6C",'Mapa final'!#REF!),"")</f>
        <v>#REF!</v>
      </c>
      <c r="Z21" s="24" t="e">
        <f>IF(AND('Mapa final'!#REF!="Alta",'Mapa final'!#REF!="Moderado"),CONCATENATE("R6C",'Mapa final'!#REF!),"")</f>
        <v>#REF!</v>
      </c>
      <c r="AA21" s="25" t="e">
        <f>IF(AND('Mapa final'!#REF!="Alta",'Mapa final'!#REF!="Moderado"),CONCATENATE("R6C",'Mapa final'!#REF!),"")</f>
        <v>#REF!</v>
      </c>
      <c r="AB21" s="24" t="e">
        <f>IF(AND('Mapa final'!#REF!="Alta",'Mapa final'!#REF!="Mayor"),CONCATENATE("R6C",'Mapa final'!#REF!),"")</f>
        <v>#REF!</v>
      </c>
      <c r="AC21" s="24" t="e">
        <f>IF(AND('Mapa final'!#REF!="Alta",'Mapa final'!#REF!="Mayor"),CONCATENATE("R6C",'Mapa final'!#REF!),"")</f>
        <v>#REF!</v>
      </c>
      <c r="AD21" s="24" t="e">
        <f>IF(AND('Mapa final'!#REF!="Alta",'Mapa final'!#REF!="Mayor"),CONCATENATE("R6C",'Mapa final'!#REF!),"")</f>
        <v>#REF!</v>
      </c>
      <c r="AE21" s="24" t="e">
        <f>IF(AND('Mapa final'!#REF!="Alta",'Mapa final'!#REF!="Mayor"),CONCATENATE("R6C",'Mapa final'!#REF!),"")</f>
        <v>#REF!</v>
      </c>
      <c r="AF21" s="24" t="e">
        <f>IF(AND('Mapa final'!#REF!="Alta",'Mapa final'!#REF!="Mayor"),CONCATENATE("R6C",'Mapa final'!#REF!),"")</f>
        <v>#REF!</v>
      </c>
      <c r="AG21" s="25" t="e">
        <f>IF(AND('Mapa final'!#REF!="Alta",'Mapa final'!#REF!="Mayor"),CONCATENATE("R6C",'Mapa final'!#REF!),"")</f>
        <v>#REF!</v>
      </c>
      <c r="AH21" s="26" t="e">
        <f>IF(AND('Mapa final'!#REF!="Alta",'Mapa final'!#REF!="Catastrófico"),CONCATENATE("R6C",'Mapa final'!#REF!),"")</f>
        <v>#REF!</v>
      </c>
      <c r="AI21" s="26" t="e">
        <f>IF(AND('Mapa final'!#REF!="Alta",'Mapa final'!#REF!="Catastrófico"),CONCATENATE("R6C",'Mapa final'!#REF!),"")</f>
        <v>#REF!</v>
      </c>
      <c r="AJ21" s="26" t="e">
        <f>IF(AND('Mapa final'!#REF!="Alta",'Mapa final'!#REF!="Catastrófico"),CONCATENATE("R6C",'Mapa final'!#REF!),"")</f>
        <v>#REF!</v>
      </c>
      <c r="AK21" s="26" t="e">
        <f>IF(AND('Mapa final'!#REF!="Alta",'Mapa final'!#REF!="Catastrófico"),CONCATENATE("R6C",'Mapa final'!#REF!),"")</f>
        <v>#REF!</v>
      </c>
      <c r="AL21" s="26" t="e">
        <f>IF(AND('Mapa final'!#REF!="Alta",'Mapa final'!#REF!="Catastrófico"),CONCATENATE("R6C",'Mapa final'!#REF!),"")</f>
        <v>#REF!</v>
      </c>
      <c r="AM21" s="26" t="e">
        <f>IF(AND('Mapa final'!#REF!="Alta",'Mapa final'!#REF!="Catastrófico"),CONCATENATE("R6C",'Mapa final'!#REF!),"")</f>
        <v>#REF!</v>
      </c>
      <c r="AN21" s="1"/>
      <c r="AO21" s="490"/>
      <c r="AP21" s="298"/>
      <c r="AQ21" s="298"/>
      <c r="AR21" s="298"/>
      <c r="AS21" s="298"/>
      <c r="AT21" s="49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467"/>
      <c r="C22" s="298"/>
      <c r="D22" s="299"/>
      <c r="E22" s="310"/>
      <c r="F22" s="298"/>
      <c r="G22" s="298"/>
      <c r="H22" s="298"/>
      <c r="I22" s="298"/>
      <c r="J22" s="30" t="e">
        <f>IF(AND('Mapa final'!#REF!="Alta",'Mapa final'!#REF!="Leve"),CONCATENATE("R7C",'Mapa final'!#REF!),"")</f>
        <v>#REF!</v>
      </c>
      <c r="K22" s="30" t="e">
        <f>IF(AND('Mapa final'!#REF!="Alta",'Mapa final'!#REF!="Leve"),CONCATENATE("R7C",'Mapa final'!#REF!),"")</f>
        <v>#REF!</v>
      </c>
      <c r="L22" s="30" t="e">
        <f>IF(AND('Mapa final'!#REF!="Alta",'Mapa final'!#REF!="Leve"),CONCATENATE("R7C",'Mapa final'!#REF!),"")</f>
        <v>#REF!</v>
      </c>
      <c r="M22" s="30" t="e">
        <f>IF(AND('Mapa final'!#REF!="Alta",'Mapa final'!#REF!="Leve"),CONCATENATE("R7C",'Mapa final'!#REF!),"")</f>
        <v>#REF!</v>
      </c>
      <c r="N22" s="30" t="e">
        <f>IF(AND('Mapa final'!#REF!="Alta",'Mapa final'!#REF!="Leve"),CONCATENATE("R7C",'Mapa final'!#REF!),"")</f>
        <v>#REF!</v>
      </c>
      <c r="O22" s="31" t="e">
        <f>IF(AND('Mapa final'!#REF!="Alta",'Mapa final'!#REF!="Leve"),CONCATENATE("R7C",'Mapa final'!#REF!),"")</f>
        <v>#REF!</v>
      </c>
      <c r="P22" s="30" t="e">
        <f>IF(AND('Mapa final'!#REF!="Alta",'Mapa final'!#REF!="Menor"),CONCATENATE("R7C",'Mapa final'!#REF!),"")</f>
        <v>#REF!</v>
      </c>
      <c r="Q22" s="30" t="e">
        <f>IF(AND('Mapa final'!#REF!="Alta",'Mapa final'!#REF!="Menor"),CONCATENATE("R7C",'Mapa final'!#REF!),"")</f>
        <v>#REF!</v>
      </c>
      <c r="R22" s="30" t="e">
        <f>IF(AND('Mapa final'!#REF!="Alta",'Mapa final'!#REF!="Menor"),CONCATENATE("R7C",'Mapa final'!#REF!),"")</f>
        <v>#REF!</v>
      </c>
      <c r="S22" s="30" t="e">
        <f>IF(AND('Mapa final'!#REF!="Alta",'Mapa final'!#REF!="Menor"),CONCATENATE("R7C",'Mapa final'!#REF!),"")</f>
        <v>#REF!</v>
      </c>
      <c r="T22" s="30" t="e">
        <f>IF(AND('Mapa final'!#REF!="Alta",'Mapa final'!#REF!="Menor"),CONCATENATE("R7C",'Mapa final'!#REF!),"")</f>
        <v>#REF!</v>
      </c>
      <c r="U22" s="31" t="e">
        <f>IF(AND('Mapa final'!#REF!="Alta",'Mapa final'!#REF!="Menor"),CONCATENATE("R7C",'Mapa final'!#REF!),"")</f>
        <v>#REF!</v>
      </c>
      <c r="V22" s="24" t="e">
        <f>IF(AND('Mapa final'!#REF!="Alta",'Mapa final'!#REF!="Moderado"),CONCATENATE("R7C",'Mapa final'!#REF!),"")</f>
        <v>#REF!</v>
      </c>
      <c r="W22" s="24" t="e">
        <f>IF(AND('Mapa final'!#REF!="Alta",'Mapa final'!#REF!="Moderado"),CONCATENATE("R7C",'Mapa final'!#REF!),"")</f>
        <v>#REF!</v>
      </c>
      <c r="X22" s="24" t="e">
        <f>IF(AND('Mapa final'!#REF!="Alta",'Mapa final'!#REF!="Moderado"),CONCATENATE("R7C",'Mapa final'!#REF!),"")</f>
        <v>#REF!</v>
      </c>
      <c r="Y22" s="24" t="e">
        <f>IF(AND('Mapa final'!#REF!="Alta",'Mapa final'!#REF!="Moderado"),CONCATENATE("R7C",'Mapa final'!#REF!),"")</f>
        <v>#REF!</v>
      </c>
      <c r="Z22" s="24" t="e">
        <f>IF(AND('Mapa final'!#REF!="Alta",'Mapa final'!#REF!="Moderado"),CONCATENATE("R7C",'Mapa final'!#REF!),"")</f>
        <v>#REF!</v>
      </c>
      <c r="AA22" s="25" t="e">
        <f>IF(AND('Mapa final'!#REF!="Alta",'Mapa final'!#REF!="Moderado"),CONCATENATE("R7C",'Mapa final'!#REF!),"")</f>
        <v>#REF!</v>
      </c>
      <c r="AB22" s="24" t="e">
        <f>IF(AND('Mapa final'!#REF!="Alta",'Mapa final'!#REF!="Mayor"),CONCATENATE("R7C",'Mapa final'!#REF!),"")</f>
        <v>#REF!</v>
      </c>
      <c r="AC22" s="24" t="e">
        <f>IF(AND('Mapa final'!#REF!="Alta",'Mapa final'!#REF!="Mayor"),CONCATENATE("R7C",'Mapa final'!#REF!),"")</f>
        <v>#REF!</v>
      </c>
      <c r="AD22" s="24" t="e">
        <f>IF(AND('Mapa final'!#REF!="Alta",'Mapa final'!#REF!="Mayor"),CONCATENATE("R7C",'Mapa final'!#REF!),"")</f>
        <v>#REF!</v>
      </c>
      <c r="AE22" s="24" t="e">
        <f>IF(AND('Mapa final'!#REF!="Alta",'Mapa final'!#REF!="Mayor"),CONCATENATE("R7C",'Mapa final'!#REF!),"")</f>
        <v>#REF!</v>
      </c>
      <c r="AF22" s="24" t="e">
        <f>IF(AND('Mapa final'!#REF!="Alta",'Mapa final'!#REF!="Mayor"),CONCATENATE("R7C",'Mapa final'!#REF!),"")</f>
        <v>#REF!</v>
      </c>
      <c r="AG22" s="25" t="e">
        <f>IF(AND('Mapa final'!#REF!="Alta",'Mapa final'!#REF!="Mayor"),CONCATENATE("R7C",'Mapa final'!#REF!),"")</f>
        <v>#REF!</v>
      </c>
      <c r="AH22" s="26" t="e">
        <f>IF(AND('Mapa final'!#REF!="Alta",'Mapa final'!#REF!="Catastrófico"),CONCATENATE("R7C",'Mapa final'!#REF!),"")</f>
        <v>#REF!</v>
      </c>
      <c r="AI22" s="26" t="e">
        <f>IF(AND('Mapa final'!#REF!="Alta",'Mapa final'!#REF!="Catastrófico"),CONCATENATE("R7C",'Mapa final'!#REF!),"")</f>
        <v>#REF!</v>
      </c>
      <c r="AJ22" s="26" t="e">
        <f>IF(AND('Mapa final'!#REF!="Alta",'Mapa final'!#REF!="Catastrófico"),CONCATENATE("R7C",'Mapa final'!#REF!),"")</f>
        <v>#REF!</v>
      </c>
      <c r="AK22" s="26" t="e">
        <f>IF(AND('Mapa final'!#REF!="Alta",'Mapa final'!#REF!="Catastrófico"),CONCATENATE("R7C",'Mapa final'!#REF!),"")</f>
        <v>#REF!</v>
      </c>
      <c r="AL22" s="26" t="e">
        <f>IF(AND('Mapa final'!#REF!="Alta",'Mapa final'!#REF!="Catastrófico"),CONCATENATE("R7C",'Mapa final'!#REF!),"")</f>
        <v>#REF!</v>
      </c>
      <c r="AM22" s="26" t="e">
        <f>IF(AND('Mapa final'!#REF!="Alta",'Mapa final'!#REF!="Catastrófico"),CONCATENATE("R7C",'Mapa final'!#REF!),"")</f>
        <v>#REF!</v>
      </c>
      <c r="AN22" s="1"/>
      <c r="AO22" s="490"/>
      <c r="AP22" s="298"/>
      <c r="AQ22" s="298"/>
      <c r="AR22" s="298"/>
      <c r="AS22" s="298"/>
      <c r="AT22" s="49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467"/>
      <c r="C23" s="298"/>
      <c r="D23" s="299"/>
      <c r="E23" s="310"/>
      <c r="F23" s="298"/>
      <c r="G23" s="298"/>
      <c r="H23" s="298"/>
      <c r="I23" s="298"/>
      <c r="J23" s="30" t="e">
        <f>IF(AND('Mapa final'!#REF!="Alta",'Mapa final'!#REF!="Leve"),CONCATENATE("R8C",'Mapa final'!#REF!),"")</f>
        <v>#REF!</v>
      </c>
      <c r="K23" s="30" t="e">
        <f>IF(AND('Mapa final'!#REF!="Alta",'Mapa final'!#REF!="Leve"),CONCATENATE("R8C",'Mapa final'!#REF!),"")</f>
        <v>#REF!</v>
      </c>
      <c r="L23" s="30" t="e">
        <f>IF(AND('Mapa final'!#REF!="Alta",'Mapa final'!#REF!="Leve"),CONCATENATE("R8C",'Mapa final'!#REF!),"")</f>
        <v>#REF!</v>
      </c>
      <c r="M23" s="30" t="e">
        <f>IF(AND('Mapa final'!#REF!="Alta",'Mapa final'!#REF!="Leve"),CONCATENATE("R8C",'Mapa final'!#REF!),"")</f>
        <v>#REF!</v>
      </c>
      <c r="N23" s="30" t="e">
        <f>IF(AND('Mapa final'!#REF!="Alta",'Mapa final'!#REF!="Leve"),CONCATENATE("R8C",'Mapa final'!#REF!),"")</f>
        <v>#REF!</v>
      </c>
      <c r="O23" s="31" t="e">
        <f>IF(AND('Mapa final'!#REF!="Alta",'Mapa final'!#REF!="Leve"),CONCATENATE("R8C",'Mapa final'!#REF!),"")</f>
        <v>#REF!</v>
      </c>
      <c r="P23" s="30" t="e">
        <f>IF(AND('Mapa final'!#REF!="Alta",'Mapa final'!#REF!="Menor"),CONCATENATE("R8C",'Mapa final'!#REF!),"")</f>
        <v>#REF!</v>
      </c>
      <c r="Q23" s="30" t="e">
        <f>IF(AND('Mapa final'!#REF!="Alta",'Mapa final'!#REF!="Menor"),CONCATENATE("R8C",'Mapa final'!#REF!),"")</f>
        <v>#REF!</v>
      </c>
      <c r="R23" s="30" t="e">
        <f>IF(AND('Mapa final'!#REF!="Alta",'Mapa final'!#REF!="Menor"),CONCATENATE("R8C",'Mapa final'!#REF!),"")</f>
        <v>#REF!</v>
      </c>
      <c r="S23" s="30" t="e">
        <f>IF(AND('Mapa final'!#REF!="Alta",'Mapa final'!#REF!="Menor"),CONCATENATE("R8C",'Mapa final'!#REF!),"")</f>
        <v>#REF!</v>
      </c>
      <c r="T23" s="30" t="e">
        <f>IF(AND('Mapa final'!#REF!="Alta",'Mapa final'!#REF!="Menor"),CONCATENATE("R8C",'Mapa final'!#REF!),"")</f>
        <v>#REF!</v>
      </c>
      <c r="U23" s="31" t="e">
        <f>IF(AND('Mapa final'!#REF!="Alta",'Mapa final'!#REF!="Menor"),CONCATENATE("R8C",'Mapa final'!#REF!),"")</f>
        <v>#REF!</v>
      </c>
      <c r="V23" s="24" t="e">
        <f>IF(AND('Mapa final'!#REF!="Alta",'Mapa final'!#REF!="Moderado"),CONCATENATE("R8C",'Mapa final'!#REF!),"")</f>
        <v>#REF!</v>
      </c>
      <c r="W23" s="24" t="e">
        <f>IF(AND('Mapa final'!#REF!="Alta",'Mapa final'!#REF!="Moderado"),CONCATENATE("R8C",'Mapa final'!#REF!),"")</f>
        <v>#REF!</v>
      </c>
      <c r="X23" s="24" t="e">
        <f>IF(AND('Mapa final'!#REF!="Alta",'Mapa final'!#REF!="Moderado"),CONCATENATE("R8C",'Mapa final'!#REF!),"")</f>
        <v>#REF!</v>
      </c>
      <c r="Y23" s="24" t="e">
        <f>IF(AND('Mapa final'!#REF!="Alta",'Mapa final'!#REF!="Moderado"),CONCATENATE("R8C",'Mapa final'!#REF!),"")</f>
        <v>#REF!</v>
      </c>
      <c r="Z23" s="24" t="e">
        <f>IF(AND('Mapa final'!#REF!="Alta",'Mapa final'!#REF!="Moderado"),CONCATENATE("R8C",'Mapa final'!#REF!),"")</f>
        <v>#REF!</v>
      </c>
      <c r="AA23" s="25" t="e">
        <f>IF(AND('Mapa final'!#REF!="Alta",'Mapa final'!#REF!="Moderado"),CONCATENATE("R8C",'Mapa final'!#REF!),"")</f>
        <v>#REF!</v>
      </c>
      <c r="AB23" s="24" t="e">
        <f>IF(AND('Mapa final'!#REF!="Alta",'Mapa final'!#REF!="Mayor"),CONCATENATE("R8C",'Mapa final'!#REF!),"")</f>
        <v>#REF!</v>
      </c>
      <c r="AC23" s="24" t="e">
        <f>IF(AND('Mapa final'!#REF!="Alta",'Mapa final'!#REF!="Mayor"),CONCATENATE("R8C",'Mapa final'!#REF!),"")</f>
        <v>#REF!</v>
      </c>
      <c r="AD23" s="24" t="e">
        <f>IF(AND('Mapa final'!#REF!="Alta",'Mapa final'!#REF!="Mayor"),CONCATENATE("R8C",'Mapa final'!#REF!),"")</f>
        <v>#REF!</v>
      </c>
      <c r="AE23" s="24" t="e">
        <f>IF(AND('Mapa final'!#REF!="Alta",'Mapa final'!#REF!="Mayor"),CONCATENATE("R8C",'Mapa final'!#REF!),"")</f>
        <v>#REF!</v>
      </c>
      <c r="AF23" s="24" t="e">
        <f>IF(AND('Mapa final'!#REF!="Alta",'Mapa final'!#REF!="Mayor"),CONCATENATE("R8C",'Mapa final'!#REF!),"")</f>
        <v>#REF!</v>
      </c>
      <c r="AG23" s="25" t="e">
        <f>IF(AND('Mapa final'!#REF!="Alta",'Mapa final'!#REF!="Mayor"),CONCATENATE("R8C",'Mapa final'!#REF!),"")</f>
        <v>#REF!</v>
      </c>
      <c r="AH23" s="26" t="e">
        <f>IF(AND('Mapa final'!#REF!="Alta",'Mapa final'!#REF!="Catastrófico"),CONCATENATE("R8C",'Mapa final'!#REF!),"")</f>
        <v>#REF!</v>
      </c>
      <c r="AI23" s="26" t="e">
        <f>IF(AND('Mapa final'!#REF!="Alta",'Mapa final'!#REF!="Catastrófico"),CONCATENATE("R8C",'Mapa final'!#REF!),"")</f>
        <v>#REF!</v>
      </c>
      <c r="AJ23" s="26" t="e">
        <f>IF(AND('Mapa final'!#REF!="Alta",'Mapa final'!#REF!="Catastrófico"),CONCATENATE("R8C",'Mapa final'!#REF!),"")</f>
        <v>#REF!</v>
      </c>
      <c r="AK23" s="26" t="e">
        <f>IF(AND('Mapa final'!#REF!="Alta",'Mapa final'!#REF!="Catastrófico"),CONCATENATE("R8C",'Mapa final'!#REF!),"")</f>
        <v>#REF!</v>
      </c>
      <c r="AL23" s="26" t="e">
        <f>IF(AND('Mapa final'!#REF!="Alta",'Mapa final'!#REF!="Catastrófico"),CONCATENATE("R8C",'Mapa final'!#REF!),"")</f>
        <v>#REF!</v>
      </c>
      <c r="AM23" s="26" t="e">
        <f>IF(AND('Mapa final'!#REF!="Alta",'Mapa final'!#REF!="Catastrófico"),CONCATENATE("R8C",'Mapa final'!#REF!),"")</f>
        <v>#REF!</v>
      </c>
      <c r="AN23" s="1"/>
      <c r="AO23" s="490"/>
      <c r="AP23" s="298"/>
      <c r="AQ23" s="298"/>
      <c r="AR23" s="298"/>
      <c r="AS23" s="298"/>
      <c r="AT23" s="49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467"/>
      <c r="C24" s="298"/>
      <c r="D24" s="299"/>
      <c r="E24" s="310"/>
      <c r="F24" s="298"/>
      <c r="G24" s="298"/>
      <c r="H24" s="298"/>
      <c r="I24" s="298"/>
      <c r="J24" s="30" t="e">
        <f>IF(AND('Mapa final'!#REF!="Alta",'Mapa final'!#REF!="Leve"),CONCATENATE("R9C",'Mapa final'!#REF!),"")</f>
        <v>#REF!</v>
      </c>
      <c r="K24" s="30" t="e">
        <f>IF(AND('Mapa final'!#REF!="Alta",'Mapa final'!#REF!="Leve"),CONCATENATE("R9C",'Mapa final'!#REF!),"")</f>
        <v>#REF!</v>
      </c>
      <c r="L24" s="30" t="e">
        <f>IF(AND('Mapa final'!#REF!="Alta",'Mapa final'!#REF!="Leve"),CONCATENATE("R9C",'Mapa final'!#REF!),"")</f>
        <v>#REF!</v>
      </c>
      <c r="M24" s="30" t="e">
        <f>IF(AND('Mapa final'!#REF!="Alta",'Mapa final'!#REF!="Leve"),CONCATENATE("R9C",'Mapa final'!#REF!),"")</f>
        <v>#REF!</v>
      </c>
      <c r="N24" s="30" t="e">
        <f>IF(AND('Mapa final'!#REF!="Alta",'Mapa final'!#REF!="Leve"),CONCATENATE("R9C",'Mapa final'!#REF!),"")</f>
        <v>#REF!</v>
      </c>
      <c r="O24" s="31" t="e">
        <f>IF(AND('Mapa final'!#REF!="Alta",'Mapa final'!#REF!="Leve"),CONCATENATE("R9C",'Mapa final'!#REF!),"")</f>
        <v>#REF!</v>
      </c>
      <c r="P24" s="30" t="e">
        <f>IF(AND('Mapa final'!#REF!="Alta",'Mapa final'!#REF!="Menor"),CONCATENATE("R9C",'Mapa final'!#REF!),"")</f>
        <v>#REF!</v>
      </c>
      <c r="Q24" s="30" t="e">
        <f>IF(AND('Mapa final'!#REF!="Alta",'Mapa final'!#REF!="Menor"),CONCATENATE("R9C",'Mapa final'!#REF!),"")</f>
        <v>#REF!</v>
      </c>
      <c r="R24" s="30" t="e">
        <f>IF(AND('Mapa final'!#REF!="Alta",'Mapa final'!#REF!="Menor"),CONCATENATE("R9C",'Mapa final'!#REF!),"")</f>
        <v>#REF!</v>
      </c>
      <c r="S24" s="30" t="e">
        <f>IF(AND('Mapa final'!#REF!="Alta",'Mapa final'!#REF!="Menor"),CONCATENATE("R9C",'Mapa final'!#REF!),"")</f>
        <v>#REF!</v>
      </c>
      <c r="T24" s="30" t="e">
        <f>IF(AND('Mapa final'!#REF!="Alta",'Mapa final'!#REF!="Menor"),CONCATENATE("R9C",'Mapa final'!#REF!),"")</f>
        <v>#REF!</v>
      </c>
      <c r="U24" s="31" t="e">
        <f>IF(AND('Mapa final'!#REF!="Alta",'Mapa final'!#REF!="Menor"),CONCATENATE("R9C",'Mapa final'!#REF!),"")</f>
        <v>#REF!</v>
      </c>
      <c r="V24" s="24" t="e">
        <f>IF(AND('Mapa final'!#REF!="Alta",'Mapa final'!#REF!="Moderado"),CONCATENATE("R9C",'Mapa final'!#REF!),"")</f>
        <v>#REF!</v>
      </c>
      <c r="W24" s="24" t="e">
        <f>IF(AND('Mapa final'!#REF!="Alta",'Mapa final'!#REF!="Moderado"),CONCATENATE("R9C",'Mapa final'!#REF!),"")</f>
        <v>#REF!</v>
      </c>
      <c r="X24" s="24" t="e">
        <f>IF(AND('Mapa final'!#REF!="Alta",'Mapa final'!#REF!="Moderado"),CONCATENATE("R9C",'Mapa final'!#REF!),"")</f>
        <v>#REF!</v>
      </c>
      <c r="Y24" s="24" t="e">
        <f>IF(AND('Mapa final'!#REF!="Alta",'Mapa final'!#REF!="Moderado"),CONCATENATE("R9C",'Mapa final'!#REF!),"")</f>
        <v>#REF!</v>
      </c>
      <c r="Z24" s="24" t="e">
        <f>IF(AND('Mapa final'!#REF!="Alta",'Mapa final'!#REF!="Moderado"),CONCATENATE("R9C",'Mapa final'!#REF!),"")</f>
        <v>#REF!</v>
      </c>
      <c r="AA24" s="25" t="e">
        <f>IF(AND('Mapa final'!#REF!="Alta",'Mapa final'!#REF!="Moderado"),CONCATENATE("R9C",'Mapa final'!#REF!),"")</f>
        <v>#REF!</v>
      </c>
      <c r="AB24" s="24" t="e">
        <f>IF(AND('Mapa final'!#REF!="Alta",'Mapa final'!#REF!="Mayor"),CONCATENATE("R9C",'Mapa final'!#REF!),"")</f>
        <v>#REF!</v>
      </c>
      <c r="AC24" s="24" t="e">
        <f>IF(AND('Mapa final'!#REF!="Alta",'Mapa final'!#REF!="Mayor"),CONCATENATE("R9C",'Mapa final'!#REF!),"")</f>
        <v>#REF!</v>
      </c>
      <c r="AD24" s="24" t="e">
        <f>IF(AND('Mapa final'!#REF!="Alta",'Mapa final'!#REF!="Mayor"),CONCATENATE("R9C",'Mapa final'!#REF!),"")</f>
        <v>#REF!</v>
      </c>
      <c r="AE24" s="24" t="e">
        <f>IF(AND('Mapa final'!#REF!="Alta",'Mapa final'!#REF!="Mayor"),CONCATENATE("R9C",'Mapa final'!#REF!),"")</f>
        <v>#REF!</v>
      </c>
      <c r="AF24" s="24" t="e">
        <f>IF(AND('Mapa final'!#REF!="Alta",'Mapa final'!#REF!="Mayor"),CONCATENATE("R9C",'Mapa final'!#REF!),"")</f>
        <v>#REF!</v>
      </c>
      <c r="AG24" s="25" t="e">
        <f>IF(AND('Mapa final'!#REF!="Alta",'Mapa final'!#REF!="Mayor"),CONCATENATE("R9C",'Mapa final'!#REF!),"")</f>
        <v>#REF!</v>
      </c>
      <c r="AH24" s="26" t="e">
        <f>IF(AND('Mapa final'!#REF!="Alta",'Mapa final'!#REF!="Catastrófico"),CONCATENATE("R9C",'Mapa final'!#REF!),"")</f>
        <v>#REF!</v>
      </c>
      <c r="AI24" s="26" t="e">
        <f>IF(AND('Mapa final'!#REF!="Alta",'Mapa final'!#REF!="Catastrófico"),CONCATENATE("R9C",'Mapa final'!#REF!),"")</f>
        <v>#REF!</v>
      </c>
      <c r="AJ24" s="26" t="e">
        <f>IF(AND('Mapa final'!#REF!="Alta",'Mapa final'!#REF!="Catastrófico"),CONCATENATE("R9C",'Mapa final'!#REF!),"")</f>
        <v>#REF!</v>
      </c>
      <c r="AK24" s="26" t="e">
        <f>IF(AND('Mapa final'!#REF!="Alta",'Mapa final'!#REF!="Catastrófico"),CONCATENATE("R9C",'Mapa final'!#REF!),"")</f>
        <v>#REF!</v>
      </c>
      <c r="AL24" s="26" t="e">
        <f>IF(AND('Mapa final'!#REF!="Alta",'Mapa final'!#REF!="Catastrófico"),CONCATENATE("R9C",'Mapa final'!#REF!),"")</f>
        <v>#REF!</v>
      </c>
      <c r="AM24" s="26" t="e">
        <f>IF(AND('Mapa final'!#REF!="Alta",'Mapa final'!#REF!="Catastrófico"),CONCATENATE("R9C",'Mapa final'!#REF!),"")</f>
        <v>#REF!</v>
      </c>
      <c r="AN24" s="1"/>
      <c r="AO24" s="490"/>
      <c r="AP24" s="298"/>
      <c r="AQ24" s="298"/>
      <c r="AR24" s="298"/>
      <c r="AS24" s="298"/>
      <c r="AT24" s="49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467"/>
      <c r="C25" s="298"/>
      <c r="D25" s="299"/>
      <c r="E25" s="476"/>
      <c r="F25" s="477"/>
      <c r="G25" s="477"/>
      <c r="H25" s="477"/>
      <c r="I25" s="477"/>
      <c r="J25" s="32" t="e">
        <f>IF(AND('Mapa final'!#REF!="Alta",'Mapa final'!#REF!="Leve"),CONCATENATE("R10C",'Mapa final'!#REF!),"")</f>
        <v>#REF!</v>
      </c>
      <c r="K25" s="32" t="e">
        <f>IF(AND('Mapa final'!#REF!="Alta",'Mapa final'!#REF!="Leve"),CONCATENATE("R10C",'Mapa final'!#REF!),"")</f>
        <v>#REF!</v>
      </c>
      <c r="L25" s="32" t="e">
        <f>IF(AND('Mapa final'!#REF!="Alta",'Mapa final'!#REF!="Leve"),CONCATENATE("R10C",'Mapa final'!#REF!),"")</f>
        <v>#REF!</v>
      </c>
      <c r="M25" s="32" t="e">
        <f>IF(AND('Mapa final'!#REF!="Alta",'Mapa final'!#REF!="Leve"),CONCATENATE("R10C",'Mapa final'!#REF!),"")</f>
        <v>#REF!</v>
      </c>
      <c r="N25" s="32" t="e">
        <f>IF(AND('Mapa final'!#REF!="Alta",'Mapa final'!#REF!="Leve"),CONCATENATE("R10C",'Mapa final'!#REF!),"")</f>
        <v>#REF!</v>
      </c>
      <c r="O25" s="33" t="e">
        <f>IF(AND('Mapa final'!#REF!="Alta",'Mapa final'!#REF!="Leve"),CONCATENATE("R10C",'Mapa final'!#REF!),"")</f>
        <v>#REF!</v>
      </c>
      <c r="P25" s="32" t="e">
        <f>IF(AND('Mapa final'!#REF!="Alta",'Mapa final'!#REF!="Menor"),CONCATENATE("R10C",'Mapa final'!#REF!),"")</f>
        <v>#REF!</v>
      </c>
      <c r="Q25" s="32" t="e">
        <f>IF(AND('Mapa final'!#REF!="Alta",'Mapa final'!#REF!="Menor"),CONCATENATE("R10C",'Mapa final'!#REF!),"")</f>
        <v>#REF!</v>
      </c>
      <c r="R25" s="32" t="e">
        <f>IF(AND('Mapa final'!#REF!="Alta",'Mapa final'!#REF!="Menor"),CONCATENATE("R10C",'Mapa final'!#REF!),"")</f>
        <v>#REF!</v>
      </c>
      <c r="S25" s="32" t="e">
        <f>IF(AND('Mapa final'!#REF!="Alta",'Mapa final'!#REF!="Menor"),CONCATENATE("R10C",'Mapa final'!#REF!),"")</f>
        <v>#REF!</v>
      </c>
      <c r="T25" s="32" t="e">
        <f>IF(AND('Mapa final'!#REF!="Alta",'Mapa final'!#REF!="Menor"),CONCATENATE("R10C",'Mapa final'!#REF!),"")</f>
        <v>#REF!</v>
      </c>
      <c r="U25" s="33" t="e">
        <f>IF(AND('Mapa final'!#REF!="Alta",'Mapa final'!#REF!="Menor"),CONCATENATE("R10C",'Mapa final'!#REF!),"")</f>
        <v>#REF!</v>
      </c>
      <c r="V25" s="27" t="e">
        <f>IF(AND('Mapa final'!#REF!="Alta",'Mapa final'!#REF!="Moderado"),CONCATENATE("R10C",'Mapa final'!#REF!),"")</f>
        <v>#REF!</v>
      </c>
      <c r="W25" s="27" t="e">
        <f>IF(AND('Mapa final'!#REF!="Alta",'Mapa final'!#REF!="Moderado"),CONCATENATE("R10C",'Mapa final'!#REF!),"")</f>
        <v>#REF!</v>
      </c>
      <c r="X25" s="27" t="e">
        <f>IF(AND('Mapa final'!#REF!="Alta",'Mapa final'!#REF!="Moderado"),CONCATENATE("R10C",'Mapa final'!#REF!),"")</f>
        <v>#REF!</v>
      </c>
      <c r="Y25" s="27" t="e">
        <f>IF(AND('Mapa final'!#REF!="Alta",'Mapa final'!#REF!="Moderado"),CONCATENATE("R10C",'Mapa final'!#REF!),"")</f>
        <v>#REF!</v>
      </c>
      <c r="Z25" s="27" t="e">
        <f>IF(AND('Mapa final'!#REF!="Alta",'Mapa final'!#REF!="Moderado"),CONCATENATE("R10C",'Mapa final'!#REF!),"")</f>
        <v>#REF!</v>
      </c>
      <c r="AA25" s="28" t="e">
        <f>IF(AND('Mapa final'!#REF!="Alta",'Mapa final'!#REF!="Moderado"),CONCATENATE("R10C",'Mapa final'!#REF!),"")</f>
        <v>#REF!</v>
      </c>
      <c r="AB25" s="27" t="e">
        <f>IF(AND('Mapa final'!#REF!="Alta",'Mapa final'!#REF!="Mayor"),CONCATENATE("R10C",'Mapa final'!#REF!),"")</f>
        <v>#REF!</v>
      </c>
      <c r="AC25" s="27" t="e">
        <f>IF(AND('Mapa final'!#REF!="Alta",'Mapa final'!#REF!="Mayor"),CONCATENATE("R10C",'Mapa final'!#REF!),"")</f>
        <v>#REF!</v>
      </c>
      <c r="AD25" s="27" t="e">
        <f>IF(AND('Mapa final'!#REF!="Alta",'Mapa final'!#REF!="Mayor"),CONCATENATE("R10C",'Mapa final'!#REF!),"")</f>
        <v>#REF!</v>
      </c>
      <c r="AE25" s="27" t="e">
        <f>IF(AND('Mapa final'!#REF!="Alta",'Mapa final'!#REF!="Mayor"),CONCATENATE("R10C",'Mapa final'!#REF!),"")</f>
        <v>#REF!</v>
      </c>
      <c r="AF25" s="27" t="e">
        <f>IF(AND('Mapa final'!#REF!="Alta",'Mapa final'!#REF!="Mayor"),CONCATENATE("R10C",'Mapa final'!#REF!),"")</f>
        <v>#REF!</v>
      </c>
      <c r="AG25" s="28" t="e">
        <f>IF(AND('Mapa final'!#REF!="Alta",'Mapa final'!#REF!="Mayor"),CONCATENATE("R10C",'Mapa final'!#REF!),"")</f>
        <v>#REF!</v>
      </c>
      <c r="AH25" s="29" t="e">
        <f>IF(AND('Mapa final'!#REF!="Alta",'Mapa final'!#REF!="Catastrófico"),CONCATENATE("R10C",'Mapa final'!#REF!),"")</f>
        <v>#REF!</v>
      </c>
      <c r="AI25" s="29" t="e">
        <f>IF(AND('Mapa final'!#REF!="Alta",'Mapa final'!#REF!="Catastrófico"),CONCATENATE("R10C",'Mapa final'!#REF!),"")</f>
        <v>#REF!</v>
      </c>
      <c r="AJ25" s="29" t="e">
        <f>IF(AND('Mapa final'!#REF!="Alta",'Mapa final'!#REF!="Catastrófico"),CONCATENATE("R10C",'Mapa final'!#REF!),"")</f>
        <v>#REF!</v>
      </c>
      <c r="AK25" s="29" t="e">
        <f>IF(AND('Mapa final'!#REF!="Alta",'Mapa final'!#REF!="Catastrófico"),CONCATENATE("R10C",'Mapa final'!#REF!),"")</f>
        <v>#REF!</v>
      </c>
      <c r="AL25" s="29" t="e">
        <f>IF(AND('Mapa final'!#REF!="Alta",'Mapa final'!#REF!="Catastrófico"),CONCATENATE("R10C",'Mapa final'!#REF!),"")</f>
        <v>#REF!</v>
      </c>
      <c r="AM25" s="29" t="e">
        <f>IF(AND('Mapa final'!#REF!="Alta",'Mapa final'!#REF!="Catastrófico"),CONCATENATE("R10C",'Mapa final'!#REF!),"")</f>
        <v>#REF!</v>
      </c>
      <c r="AN25" s="1"/>
      <c r="AO25" s="492"/>
      <c r="AP25" s="493"/>
      <c r="AQ25" s="493"/>
      <c r="AR25" s="493"/>
      <c r="AS25" s="493"/>
      <c r="AT25" s="494"/>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467"/>
      <c r="C26" s="298"/>
      <c r="D26" s="299"/>
      <c r="E26" s="509" t="s">
        <v>133</v>
      </c>
      <c r="F26" s="472"/>
      <c r="G26" s="472"/>
      <c r="H26" s="472"/>
      <c r="I26" s="481"/>
      <c r="J26" s="30" t="str">
        <f>IF(AND('Mapa final'!$AB$20="Media",'Mapa final'!$AD$20="Leve"),CONCATENATE("R1C",'Mapa final'!$R$20),"")</f>
        <v/>
      </c>
      <c r="K26" s="30" t="str">
        <f>IF(AND('Mapa final'!$AB$21="Media",'Mapa final'!$AD$21="Leve"),CONCATENATE("R1C",'Mapa final'!$R$21),"")</f>
        <v/>
      </c>
      <c r="L26" s="30" t="str">
        <f>IF(AND('Mapa final'!$AB$22="Media",'Mapa final'!$AD$22="Leve"),CONCATENATE("R1C",'Mapa final'!$R$22),"")</f>
        <v/>
      </c>
      <c r="M26" s="30" t="str">
        <f>IF(AND('Mapa final'!$AB$23="Media",'Mapa final'!$AD$23="Leve"),CONCATENATE("R1C",'Mapa final'!$R$23),"")</f>
        <v/>
      </c>
      <c r="N26" s="34" t="str">
        <f>IF(AND('Mapa final'!$AB$24="Media",'Mapa final'!$AD$24="Leve"),CONCATENATE("R1C",'Mapa final'!$R$24),"")</f>
        <v/>
      </c>
      <c r="O26" s="35" t="str">
        <f>IF(AND('Mapa final'!$AB$25="Media",'Mapa final'!$AD$25="Leve"),CONCATENATE("R1C",'Mapa final'!$R$25),"")</f>
        <v/>
      </c>
      <c r="P26" s="34" t="str">
        <f>IF(AND('Mapa final'!$AB$20="Media",'Mapa final'!$AD$20="Menor"),CONCATENATE("R1C",'Mapa final'!$R$20),"")</f>
        <v/>
      </c>
      <c r="Q26" s="34" t="str">
        <f>IF(AND('Mapa final'!$AB$21="Media",'Mapa final'!$AD$21="Menor"),CONCATENATE("R1C",'Mapa final'!$R$21),"")</f>
        <v/>
      </c>
      <c r="R26" s="34" t="str">
        <f>IF(AND('Mapa final'!$AB$22="Media",'Mapa final'!$AD$22="Menor"),CONCATENATE("R1C",'Mapa final'!$R$22),"")</f>
        <v/>
      </c>
      <c r="S26" s="34" t="str">
        <f>IF(AND('Mapa final'!$AB$23="Media",'Mapa final'!$AD$23="Menor"),CONCATENATE("R1C",'Mapa final'!$R$23),"")</f>
        <v/>
      </c>
      <c r="T26" s="34" t="str">
        <f>IF(AND('Mapa final'!$AB$24="Media",'Mapa final'!$AD$24="Menor"),CONCATENATE("R1C",'Mapa final'!$R$24),"")</f>
        <v/>
      </c>
      <c r="U26" s="35" t="str">
        <f>IF(AND('Mapa final'!$AB$25="Media",'Mapa final'!$AD$25="Menor"),CONCATENATE("R1C",'Mapa final'!$R$25),"")</f>
        <v/>
      </c>
      <c r="V26" s="34" t="str">
        <f>IF(AND('Mapa final'!$AB$20="Media",'Mapa final'!$AD$20="Moderado"),CONCATENATE("R1C",'Mapa final'!$R$20),"")</f>
        <v/>
      </c>
      <c r="W26" s="34" t="str">
        <f>IF(AND('Mapa final'!$AB$21="Media",'Mapa final'!$AD$21="Moderado"),CONCATENATE("R1C",'Mapa final'!$R$21),"")</f>
        <v/>
      </c>
      <c r="X26" s="34" t="str">
        <f>IF(AND('Mapa final'!$AB$22="Media",'Mapa final'!$AD$22="Moderado"),CONCATENATE("R1C",'Mapa final'!$R$22),"")</f>
        <v/>
      </c>
      <c r="Y26" s="34" t="str">
        <f>IF(AND('Mapa final'!$AB$23="Media",'Mapa final'!$AD$23="Moderado"),CONCATENATE("R1C",'Mapa final'!$R$23),"")</f>
        <v/>
      </c>
      <c r="Z26" s="34" t="str">
        <f>IF(AND('Mapa final'!$AB$24="Media",'Mapa final'!$AD$24="Moderado"),CONCATENATE("R1C",'Mapa final'!$R$24),"")</f>
        <v/>
      </c>
      <c r="AA26" s="35" t="str">
        <f>IF(AND('Mapa final'!$AB$25="Media",'Mapa final'!$AD$25="Moderado"),CONCATENATE("R1C",'Mapa final'!$R$25),"")</f>
        <v/>
      </c>
      <c r="AB26" s="36" t="str">
        <f>IF(AND('Mapa final'!$AB$20="Media",'Mapa final'!$AD$20="Mayor"),CONCATENATE("R1C",'Mapa final'!$R$20),"")</f>
        <v/>
      </c>
      <c r="AC26" s="36" t="str">
        <f>IF(AND('Mapa final'!$AB$21="Media",'Mapa final'!$AD$21="Mayor"),CONCATENATE("R1C",'Mapa final'!$R$21),"")</f>
        <v/>
      </c>
      <c r="AD26" s="36" t="str">
        <f>IF(AND('Mapa final'!$AB$22="Media",'Mapa final'!$AD$22="Mayor"),CONCATENATE("R1C",'Mapa final'!$R$22),"")</f>
        <v/>
      </c>
      <c r="AE26" s="36" t="str">
        <f>IF(AND('Mapa final'!$AB$23="Media",'Mapa final'!$AD$23="Mayor"),CONCATENATE("R1C",'Mapa final'!$R$23),"")</f>
        <v/>
      </c>
      <c r="AF26" s="36" t="str">
        <f>IF(AND('Mapa final'!$AB$24="Media",'Mapa final'!$AD$24="Mayor"),CONCATENATE("R1C",'Mapa final'!$R$24),"")</f>
        <v/>
      </c>
      <c r="AG26" s="25" t="str">
        <f>IF(AND('Mapa final'!$AB$25="Media",'Mapa final'!$AD$25="Mayor"),CONCATENATE("R1C",'Mapa final'!$R$25),"")</f>
        <v/>
      </c>
      <c r="AH26" s="26" t="str">
        <f>IF(AND('Mapa final'!$AB$20="Media",'Mapa final'!$AD$20="Catastrófico"),CONCATENATE("R1C",'Mapa final'!$R$20),"")</f>
        <v/>
      </c>
      <c r="AI26" s="26" t="str">
        <f>IF(AND('Mapa final'!$AB$21="Media",'Mapa final'!$AD$21="Catastrófico"),CONCATENATE("R1C",'Mapa final'!$R$21),"")</f>
        <v/>
      </c>
      <c r="AJ26" s="26" t="str">
        <f>IF(AND('Mapa final'!$AB$22="Media",'Mapa final'!$AD$22="Catastrófico"),CONCATENATE("R1C",'Mapa final'!$R$22),"")</f>
        <v/>
      </c>
      <c r="AK26" s="26" t="str">
        <f>IF(AND('Mapa final'!$AB$23="Media",'Mapa final'!$AD$23="Catastrófico"),CONCATENATE("R1C",'Mapa final'!$R$23),"")</f>
        <v/>
      </c>
      <c r="AL26" s="26" t="str">
        <f>IF(AND('Mapa final'!$AB$24="Media",'Mapa final'!$AD$24="Catastrófico"),CONCATENATE("R1C",'Mapa final'!$R$24),"")</f>
        <v/>
      </c>
      <c r="AM26" s="26" t="str">
        <f>IF(AND('Mapa final'!$AB$25="Media",'Mapa final'!$AD$25="Catastrófico"),CONCATENATE("R1C",'Mapa final'!$R$25),"")</f>
        <v/>
      </c>
      <c r="AN26" s="1"/>
      <c r="AO26" s="506" t="s">
        <v>134</v>
      </c>
      <c r="AP26" s="488"/>
      <c r="AQ26" s="488"/>
      <c r="AR26" s="488"/>
      <c r="AS26" s="488"/>
      <c r="AT26" s="489"/>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467"/>
      <c r="C27" s="298"/>
      <c r="D27" s="299"/>
      <c r="E27" s="310"/>
      <c r="F27" s="298"/>
      <c r="G27" s="298"/>
      <c r="H27" s="298"/>
      <c r="I27" s="299"/>
      <c r="J27" s="30" t="str">
        <f>IF(AND('Mapa final'!$AB$26="Media",'Mapa final'!$AD$26="Leve"),CONCATENATE("R2C",'Mapa final'!$R$26),"")</f>
        <v/>
      </c>
      <c r="K27" s="30" t="str">
        <f>IF(AND('Mapa final'!$AB$27="Media",'Mapa final'!$AD$27="Leve"),CONCATENATE("R2C",'Mapa final'!$R$27),"")</f>
        <v/>
      </c>
      <c r="L27" s="30" t="str">
        <f>IF(AND('Mapa final'!$AB$28="Media",'Mapa final'!$AD$28="Leve"),CONCATENATE("R2C",'Mapa final'!$R$28),"")</f>
        <v/>
      </c>
      <c r="M27" s="30" t="str">
        <f>IF(AND('Mapa final'!$AB$31="Media",'Mapa final'!$AD$31="Leve"),CONCATENATE("R2C",'Mapa final'!$R$31),"")</f>
        <v/>
      </c>
      <c r="N27" s="34" t="str">
        <f>IF(AND('Mapa final'!$AB$32="Media",'Mapa final'!$AD$32="Leve"),CONCATENATE("R2C",'Mapa final'!$R$32),"")</f>
        <v/>
      </c>
      <c r="O27" s="35" t="str">
        <f>IF(AND('Mapa final'!$AB$35="Media",'Mapa final'!$AD$35="Leve"),CONCATENATE("R2C",'Mapa final'!$R$35),"")</f>
        <v/>
      </c>
      <c r="P27" s="34" t="str">
        <f>IF(AND('Mapa final'!$AB$26="Media",'Mapa final'!$AD$26="Menor"),CONCATENATE("R2C",'Mapa final'!$R$26),"")</f>
        <v/>
      </c>
      <c r="Q27" s="34" t="str">
        <f>IF(AND('Mapa final'!$AB$27="Media",'Mapa final'!$AD$27="Menor"),CONCATENATE("R2C",'Mapa final'!$R$27),"")</f>
        <v/>
      </c>
      <c r="R27" s="34" t="str">
        <f>IF(AND('Mapa final'!$AB$28="Media",'Mapa final'!$AD$28="Menor"),CONCATENATE("R2C",'Mapa final'!$R$28),"")</f>
        <v/>
      </c>
      <c r="S27" s="34" t="str">
        <f>IF(AND('Mapa final'!$AB$31="Media",'Mapa final'!$AD$31="Menor"),CONCATENATE("R2C",'Mapa final'!$R$31),"")</f>
        <v/>
      </c>
      <c r="T27" s="34" t="str">
        <f>IF(AND('Mapa final'!$AB$32="Media",'Mapa final'!$AD$32="Menor"),CONCATENATE("R2C",'Mapa final'!$R$32),"")</f>
        <v/>
      </c>
      <c r="U27" s="35" t="str">
        <f>IF(AND('Mapa final'!$AB$35="Media",'Mapa final'!$AD$35="Menor"),CONCATENATE("R2C",'Mapa final'!$R$35),"")</f>
        <v/>
      </c>
      <c r="V27" s="34" t="str">
        <f>IF(AND('Mapa final'!$AB$26="Media",'Mapa final'!$AD$26="Moderado"),CONCATENATE("R2C",'Mapa final'!$R$26),"")</f>
        <v/>
      </c>
      <c r="W27" s="34" t="str">
        <f>IF(AND('Mapa final'!$AB$27="Media",'Mapa final'!$AD$27="Moderado"),CONCATENATE("R2C",'Mapa final'!$R$27),"")</f>
        <v/>
      </c>
      <c r="X27" s="34" t="str">
        <f>IF(AND('Mapa final'!$AB$28="Media",'Mapa final'!$AD$28="Moderado"),CONCATENATE("R2C",'Mapa final'!$R$28),"")</f>
        <v/>
      </c>
      <c r="Y27" s="34" t="str">
        <f>IF(AND('Mapa final'!$AB$31="Media",'Mapa final'!$AD$31="Moderado"),CONCATENATE("R2C",'Mapa final'!$R$31),"")</f>
        <v/>
      </c>
      <c r="Z27" s="34" t="str">
        <f>IF(AND('Mapa final'!$AB$32="Media",'Mapa final'!$AD$32="Moderado"),CONCATENATE("R2C",'Mapa final'!$R$32),"")</f>
        <v/>
      </c>
      <c r="AA27" s="35" t="str">
        <f>IF(AND('Mapa final'!$AB$35="Media",'Mapa final'!$AD$35="Moderado"),CONCATENATE("R2C",'Mapa final'!$R$35),"")</f>
        <v/>
      </c>
      <c r="AB27" s="36" t="str">
        <f>IF(AND('Mapa final'!$AB$26="Media",'Mapa final'!$AD$26="Mayor"),CONCATENATE("R2C",'Mapa final'!$R$26),"")</f>
        <v/>
      </c>
      <c r="AC27" s="36" t="str">
        <f>IF(AND('Mapa final'!$AB$27="Media",'Mapa final'!$AD$27="Mayor"),CONCATENATE("R2C",'Mapa final'!$R$27),"")</f>
        <v/>
      </c>
      <c r="AD27" s="36" t="str">
        <f>IF(AND('Mapa final'!$AB$28="Media",'Mapa final'!$AD$28="Mayor"),CONCATENATE("R2C",'Mapa final'!$R$28),"")</f>
        <v/>
      </c>
      <c r="AE27" s="36" t="str">
        <f>IF(AND('Mapa final'!$AB$31="Media",'Mapa final'!$AD$31="Mayor"),CONCATENATE("R2C",'Mapa final'!$R$31),"")</f>
        <v/>
      </c>
      <c r="AF27" s="36" t="str">
        <f>IF(AND('Mapa final'!$AB$32="Media",'Mapa final'!$AD$32="Mayor"),CONCATENATE("R2C",'Mapa final'!$R$32),"")</f>
        <v/>
      </c>
      <c r="AG27" s="25" t="str">
        <f>IF(AND('Mapa final'!$AB$35="Media",'Mapa final'!$AD$35="Mayor"),CONCATENATE("R2C",'Mapa final'!$R$35),"")</f>
        <v/>
      </c>
      <c r="AH27" s="26" t="str">
        <f>IF(AND('Mapa final'!$AB$26="Media",'Mapa final'!$AD$26="Catastrófico"),CONCATENATE("R2C",'Mapa final'!$R$26),"")</f>
        <v/>
      </c>
      <c r="AI27" s="26" t="str">
        <f>IF(AND('Mapa final'!$AB$27="Media",'Mapa final'!$AD$27="Catastrófico"),CONCATENATE("R2C",'Mapa final'!$R$27),"")</f>
        <v/>
      </c>
      <c r="AJ27" s="26" t="str">
        <f>IF(AND('Mapa final'!$AB$28="Media",'Mapa final'!$AD$28="Catastrófico"),CONCATENATE("R2C",'Mapa final'!$R$28),"")</f>
        <v/>
      </c>
      <c r="AK27" s="26" t="str">
        <f>IF(AND('Mapa final'!$AB$31="Media",'Mapa final'!$AD$31="Catastrófico"),CONCATENATE("R2C",'Mapa final'!$R$31),"")</f>
        <v/>
      </c>
      <c r="AL27" s="26" t="str">
        <f>IF(AND('Mapa final'!$AB$32="Media",'Mapa final'!$AD$32="Catastrófico"),CONCATENATE("R2C",'Mapa final'!$R$32),"")</f>
        <v/>
      </c>
      <c r="AM27" s="26" t="str">
        <f>IF(AND('Mapa final'!$AB$35="Media",'Mapa final'!$AD$35="Catastrófico"),CONCATENATE("R2C",'Mapa final'!$R$35),"")</f>
        <v/>
      </c>
      <c r="AN27" s="1"/>
      <c r="AO27" s="490"/>
      <c r="AP27" s="298"/>
      <c r="AQ27" s="298"/>
      <c r="AR27" s="298"/>
      <c r="AS27" s="298"/>
      <c r="AT27" s="49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467"/>
      <c r="C28" s="298"/>
      <c r="D28" s="299"/>
      <c r="E28" s="310"/>
      <c r="F28" s="298"/>
      <c r="G28" s="298"/>
      <c r="H28" s="298"/>
      <c r="I28" s="299"/>
      <c r="J28" s="30" t="str">
        <f>IF(AND('Mapa final'!$AB$36="Media",'Mapa final'!$AD$36="Leve"),CONCATENATE("R3C",'Mapa final'!$R$36),"")</f>
        <v/>
      </c>
      <c r="K28" s="30" t="str">
        <f>IF(AND('Mapa final'!$AB$39="Media",'Mapa final'!$AD$39="Leve"),CONCATENATE("R3C",'Mapa final'!$R$39),"")</f>
        <v/>
      </c>
      <c r="L28" s="30" t="e">
        <f>IF(AND('Mapa final'!#REF!="Media",'Mapa final'!#REF!="Leve"),CONCATENATE("R3C",'Mapa final'!#REF!),"")</f>
        <v>#REF!</v>
      </c>
      <c r="M28" s="30" t="e">
        <f>IF(AND('Mapa final'!#REF!="Media",'Mapa final'!#REF!="Leve"),CONCATENATE("R3C",'Mapa final'!#REF!),"")</f>
        <v>#REF!</v>
      </c>
      <c r="N28" s="34" t="e">
        <f>IF(AND('Mapa final'!#REF!="Media",'Mapa final'!#REF!="Leve"),CONCATENATE("R3C",'Mapa final'!#REF!),"")</f>
        <v>#REF!</v>
      </c>
      <c r="O28" s="35" t="e">
        <f>IF(AND('Mapa final'!#REF!="Media",'Mapa final'!#REF!="Leve"),CONCATENATE("R3C",'Mapa final'!#REF!),"")</f>
        <v>#REF!</v>
      </c>
      <c r="P28" s="34" t="str">
        <f>IF(AND('Mapa final'!$AB$36="Media",'Mapa final'!$AD$36="Menor"),CONCATENATE("R3C",'Mapa final'!$R$36),"")</f>
        <v/>
      </c>
      <c r="Q28" s="34" t="str">
        <f>IF(AND('Mapa final'!$AB$39="Media",'Mapa final'!$AD$39="Menor"),CONCATENATE("R3C",'Mapa final'!$R$39),"")</f>
        <v/>
      </c>
      <c r="R28" s="34" t="e">
        <f>IF(AND('Mapa final'!#REF!="Media",'Mapa final'!#REF!="Menor"),CONCATENATE("R3C",'Mapa final'!#REF!),"")</f>
        <v>#REF!</v>
      </c>
      <c r="S28" s="34" t="e">
        <f>IF(AND('Mapa final'!#REF!="Media",'Mapa final'!#REF!="Menor"),CONCATENATE("R3C",'Mapa final'!#REF!),"")</f>
        <v>#REF!</v>
      </c>
      <c r="T28" s="34" t="e">
        <f>IF(AND('Mapa final'!#REF!="Media",'Mapa final'!#REF!="Menor"),CONCATENATE("R3C",'Mapa final'!#REF!),"")</f>
        <v>#REF!</v>
      </c>
      <c r="U28" s="35" t="e">
        <f>IF(AND('Mapa final'!#REF!="Media",'Mapa final'!#REF!="Menor"),CONCATENATE("R3C",'Mapa final'!#REF!),"")</f>
        <v>#REF!</v>
      </c>
      <c r="V28" s="34" t="str">
        <f>IF(AND('Mapa final'!$AB$36="Media",'Mapa final'!$AD$36="Moderado"),CONCATENATE("R3C",'Mapa final'!$R$36),"")</f>
        <v/>
      </c>
      <c r="W28" s="34" t="str">
        <f>IF(AND('Mapa final'!$AB$39="Media",'Mapa final'!$AD$39="Moderado"),CONCATENATE("R3C",'Mapa final'!$R$39),"")</f>
        <v/>
      </c>
      <c r="X28" s="34" t="e">
        <f>IF(AND('Mapa final'!#REF!="Media",'Mapa final'!#REF!="Moderado"),CONCATENATE("R3C",'Mapa final'!#REF!),"")</f>
        <v>#REF!</v>
      </c>
      <c r="Y28" s="34" t="e">
        <f>IF(AND('Mapa final'!#REF!="Media",'Mapa final'!#REF!="Moderado"),CONCATENATE("R3C",'Mapa final'!#REF!),"")</f>
        <v>#REF!</v>
      </c>
      <c r="Z28" s="34" t="e">
        <f>IF(AND('Mapa final'!#REF!="Media",'Mapa final'!#REF!="Moderado"),CONCATENATE("R3C",'Mapa final'!#REF!),"")</f>
        <v>#REF!</v>
      </c>
      <c r="AA28" s="35" t="e">
        <f>IF(AND('Mapa final'!#REF!="Media",'Mapa final'!#REF!="Moderado"),CONCATENATE("R3C",'Mapa final'!#REF!),"")</f>
        <v>#REF!</v>
      </c>
      <c r="AB28" s="36" t="str">
        <f>IF(AND('Mapa final'!$AB$36="Media",'Mapa final'!$AD$36="Mayor"),CONCATENATE("R3C",'Mapa final'!$R$36),"")</f>
        <v/>
      </c>
      <c r="AC28" s="36" t="str">
        <f>IF(AND('Mapa final'!$AB$39="Media",'Mapa final'!$AD$39="Mayor"),CONCATENATE("R3C",'Mapa final'!$R$39),"")</f>
        <v/>
      </c>
      <c r="AD28" s="36" t="e">
        <f>IF(AND('Mapa final'!#REF!="Media",'Mapa final'!#REF!="Mayor"),CONCATENATE("R3C",'Mapa final'!#REF!),"")</f>
        <v>#REF!</v>
      </c>
      <c r="AE28" s="36" t="e">
        <f>IF(AND('Mapa final'!#REF!="Media",'Mapa final'!#REF!="Mayor"),CONCATENATE("R3C",'Mapa final'!#REF!),"")</f>
        <v>#REF!</v>
      </c>
      <c r="AF28" s="36" t="e">
        <f>IF(AND('Mapa final'!#REF!="Media",'Mapa final'!#REF!="Mayor"),CONCATENATE("R3C",'Mapa final'!#REF!),"")</f>
        <v>#REF!</v>
      </c>
      <c r="AG28" s="25" t="e">
        <f>IF(AND('Mapa final'!#REF!="Media",'Mapa final'!#REF!="Mayor"),CONCATENATE("R3C",'Mapa final'!#REF!),"")</f>
        <v>#REF!</v>
      </c>
      <c r="AH28" s="26" t="str">
        <f>IF(AND('Mapa final'!$AB$36="Media",'Mapa final'!$AD$36="Catastrófico"),CONCATENATE("R3C",'Mapa final'!$R$36),"")</f>
        <v/>
      </c>
      <c r="AI28" s="26" t="str">
        <f>IF(AND('Mapa final'!$AB$39="Media",'Mapa final'!$AD$39="Catastrófico"),CONCATENATE("R3C",'Mapa final'!$R$39),"")</f>
        <v/>
      </c>
      <c r="AJ28" s="26" t="e">
        <f>IF(AND('Mapa final'!#REF!="Media",'Mapa final'!#REF!="Catastrófico"),CONCATENATE("R3C",'Mapa final'!#REF!),"")</f>
        <v>#REF!</v>
      </c>
      <c r="AK28" s="26" t="e">
        <f>IF(AND('Mapa final'!#REF!="Media",'Mapa final'!#REF!="Catastrófico"),CONCATENATE("R3C",'Mapa final'!#REF!),"")</f>
        <v>#REF!</v>
      </c>
      <c r="AL28" s="26" t="e">
        <f>IF(AND('Mapa final'!#REF!="Media",'Mapa final'!#REF!="Catastrófico"),CONCATENATE("R3C",'Mapa final'!#REF!),"")</f>
        <v>#REF!</v>
      </c>
      <c r="AM28" s="26" t="e">
        <f>IF(AND('Mapa final'!#REF!="Media",'Mapa final'!#REF!="Catastrófico"),CONCATENATE("R3C",'Mapa final'!#REF!),"")</f>
        <v>#REF!</v>
      </c>
      <c r="AN28" s="1"/>
      <c r="AO28" s="490"/>
      <c r="AP28" s="298"/>
      <c r="AQ28" s="298"/>
      <c r="AR28" s="298"/>
      <c r="AS28" s="298"/>
      <c r="AT28" s="49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467"/>
      <c r="C29" s="298"/>
      <c r="D29" s="299"/>
      <c r="E29" s="310"/>
      <c r="F29" s="298"/>
      <c r="G29" s="298"/>
      <c r="H29" s="298"/>
      <c r="I29" s="299"/>
      <c r="J29" s="30" t="e">
        <f>IF(AND('Mapa final'!#REF!="Media",'Mapa final'!#REF!="Leve"),CONCATENATE("R4C",'Mapa final'!#REF!),"")</f>
        <v>#REF!</v>
      </c>
      <c r="K29" s="30" t="e">
        <f>IF(AND('Mapa final'!#REF!="Media",'Mapa final'!#REF!="Leve"),CONCATENATE("R4C",'Mapa final'!#REF!),"")</f>
        <v>#REF!</v>
      </c>
      <c r="L29" s="30" t="e">
        <f>IF(AND('Mapa final'!#REF!="Media",'Mapa final'!#REF!="Leve"),CONCATENATE("R4C",'Mapa final'!#REF!),"")</f>
        <v>#REF!</v>
      </c>
      <c r="M29" s="30" t="e">
        <f>IF(AND('Mapa final'!#REF!="Media",'Mapa final'!#REF!="Leve"),CONCATENATE("R4C",'Mapa final'!#REF!),"")</f>
        <v>#REF!</v>
      </c>
      <c r="N29" s="34" t="e">
        <f>IF(AND('Mapa final'!#REF!="Media",'Mapa final'!#REF!="Leve"),CONCATENATE("R4C",'Mapa final'!#REF!),"")</f>
        <v>#REF!</v>
      </c>
      <c r="O29" s="35" t="e">
        <f>IF(AND('Mapa final'!#REF!="Media",'Mapa final'!#REF!="Leve"),CONCATENATE("R4C",'Mapa final'!#REF!),"")</f>
        <v>#REF!</v>
      </c>
      <c r="P29" s="34" t="e">
        <f>IF(AND('Mapa final'!#REF!="Media",'Mapa final'!#REF!="Menor"),CONCATENATE("R4C",'Mapa final'!#REF!),"")</f>
        <v>#REF!</v>
      </c>
      <c r="Q29" s="34" t="e">
        <f>IF(AND('Mapa final'!#REF!="Media",'Mapa final'!#REF!="Menor"),CONCATENATE("R4C",'Mapa final'!#REF!),"")</f>
        <v>#REF!</v>
      </c>
      <c r="R29" s="34" t="e">
        <f>IF(AND('Mapa final'!#REF!="Media",'Mapa final'!#REF!="Menor"),CONCATENATE("R4C",'Mapa final'!#REF!),"")</f>
        <v>#REF!</v>
      </c>
      <c r="S29" s="34" t="e">
        <f>IF(AND('Mapa final'!#REF!="Media",'Mapa final'!#REF!="Menor"),CONCATENATE("R4C",'Mapa final'!#REF!),"")</f>
        <v>#REF!</v>
      </c>
      <c r="T29" s="34" t="e">
        <f>IF(AND('Mapa final'!#REF!="Media",'Mapa final'!#REF!="Menor"),CONCATENATE("R4C",'Mapa final'!#REF!),"")</f>
        <v>#REF!</v>
      </c>
      <c r="U29" s="35" t="e">
        <f>IF(AND('Mapa final'!#REF!="Media",'Mapa final'!#REF!="Menor"),CONCATENATE("R4C",'Mapa final'!#REF!),"")</f>
        <v>#REF!</v>
      </c>
      <c r="V29" s="34" t="e">
        <f>IF(AND('Mapa final'!#REF!="Media",'Mapa final'!#REF!="Moderado"),CONCATENATE("R4C",'Mapa final'!#REF!),"")</f>
        <v>#REF!</v>
      </c>
      <c r="W29" s="34" t="e">
        <f>IF(AND('Mapa final'!#REF!="Media",'Mapa final'!#REF!="Moderado"),CONCATENATE("R4C",'Mapa final'!#REF!),"")</f>
        <v>#REF!</v>
      </c>
      <c r="X29" s="34" t="e">
        <f>IF(AND('Mapa final'!#REF!="Media",'Mapa final'!#REF!="Moderado"),CONCATENATE("R4C",'Mapa final'!#REF!),"")</f>
        <v>#REF!</v>
      </c>
      <c r="Y29" s="34" t="e">
        <f>IF(AND('Mapa final'!#REF!="Media",'Mapa final'!#REF!="Moderado"),CONCATENATE("R4C",'Mapa final'!#REF!),"")</f>
        <v>#REF!</v>
      </c>
      <c r="Z29" s="34" t="e">
        <f>IF(AND('Mapa final'!#REF!="Media",'Mapa final'!#REF!="Moderado"),CONCATENATE("R4C",'Mapa final'!#REF!),"")</f>
        <v>#REF!</v>
      </c>
      <c r="AA29" s="35" t="e">
        <f>IF(AND('Mapa final'!#REF!="Media",'Mapa final'!#REF!="Moderado"),CONCATENATE("R4C",'Mapa final'!#REF!),"")</f>
        <v>#REF!</v>
      </c>
      <c r="AB29" s="36" t="e">
        <f>IF(AND('Mapa final'!#REF!="Media",'Mapa final'!#REF!="Mayor"),CONCATENATE("R4C",'Mapa final'!#REF!),"")</f>
        <v>#REF!</v>
      </c>
      <c r="AC29" s="36" t="e">
        <f>IF(AND('Mapa final'!#REF!="Media",'Mapa final'!#REF!="Mayor"),CONCATENATE("R4C",'Mapa final'!#REF!),"")</f>
        <v>#REF!</v>
      </c>
      <c r="AD29" s="36" t="e">
        <f>IF(AND('Mapa final'!#REF!="Media",'Mapa final'!#REF!="Mayor"),CONCATENATE("R4C",'Mapa final'!#REF!),"")</f>
        <v>#REF!</v>
      </c>
      <c r="AE29" s="36" t="e">
        <f>IF(AND('Mapa final'!#REF!="Media",'Mapa final'!#REF!="Mayor"),CONCATENATE("R4C",'Mapa final'!#REF!),"")</f>
        <v>#REF!</v>
      </c>
      <c r="AF29" s="36" t="e">
        <f>IF(AND('Mapa final'!#REF!="Media",'Mapa final'!#REF!="Mayor"),CONCATENATE("R4C",'Mapa final'!#REF!),"")</f>
        <v>#REF!</v>
      </c>
      <c r="AG29" s="25" t="e">
        <f>IF(AND('Mapa final'!#REF!="Media",'Mapa final'!#REF!="Mayor"),CONCATENATE("R4C",'Mapa final'!#REF!),"")</f>
        <v>#REF!</v>
      </c>
      <c r="AH29" s="26" t="e">
        <f>IF(AND('Mapa final'!#REF!="Media",'Mapa final'!#REF!="Catastrófico"),CONCATENATE("R4C",'Mapa final'!#REF!),"")</f>
        <v>#REF!</v>
      </c>
      <c r="AI29" s="26" t="e">
        <f>IF(AND('Mapa final'!#REF!="Media",'Mapa final'!#REF!="Catastrófico"),CONCATENATE("R4C",'Mapa final'!#REF!),"")</f>
        <v>#REF!</v>
      </c>
      <c r="AJ29" s="26" t="e">
        <f>IF(AND('Mapa final'!#REF!="Media",'Mapa final'!#REF!="Catastrófico"),CONCATENATE("R4C",'Mapa final'!#REF!),"")</f>
        <v>#REF!</v>
      </c>
      <c r="AK29" s="26" t="e">
        <f>IF(AND('Mapa final'!#REF!="Media",'Mapa final'!#REF!="Catastrófico"),CONCATENATE("R4C",'Mapa final'!#REF!),"")</f>
        <v>#REF!</v>
      </c>
      <c r="AL29" s="26" t="e">
        <f>IF(AND('Mapa final'!#REF!="Media",'Mapa final'!#REF!="Catastrófico"),CONCATENATE("R4C",'Mapa final'!#REF!),"")</f>
        <v>#REF!</v>
      </c>
      <c r="AM29" s="26" t="e">
        <f>IF(AND('Mapa final'!#REF!="Media",'Mapa final'!#REF!="Catastrófico"),CONCATENATE("R4C",'Mapa final'!#REF!),"")</f>
        <v>#REF!</v>
      </c>
      <c r="AN29" s="1"/>
      <c r="AO29" s="490"/>
      <c r="AP29" s="298"/>
      <c r="AQ29" s="298"/>
      <c r="AR29" s="298"/>
      <c r="AS29" s="298"/>
      <c r="AT29" s="49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467"/>
      <c r="C30" s="298"/>
      <c r="D30" s="299"/>
      <c r="E30" s="310"/>
      <c r="F30" s="298"/>
      <c r="G30" s="298"/>
      <c r="H30" s="298"/>
      <c r="I30" s="299"/>
      <c r="J30" s="30" t="e">
        <f>IF(AND('Mapa final'!#REF!="Media",'Mapa final'!#REF!="Leve"),CONCATENATE("R5C",'Mapa final'!#REF!),"")</f>
        <v>#REF!</v>
      </c>
      <c r="K30" s="30" t="e">
        <f>IF(AND('Mapa final'!#REF!="Media",'Mapa final'!#REF!="Leve"),CONCATENATE("R5C",'Mapa final'!#REF!),"")</f>
        <v>#REF!</v>
      </c>
      <c r="L30" s="30" t="e">
        <f>IF(AND('Mapa final'!#REF!="Media",'Mapa final'!#REF!="Leve"),CONCATENATE("R5C",'Mapa final'!#REF!),"")</f>
        <v>#REF!</v>
      </c>
      <c r="M30" s="30" t="e">
        <f>IF(AND('Mapa final'!#REF!="Media",'Mapa final'!#REF!="Leve"),CONCATENATE("R5C",'Mapa final'!#REF!),"")</f>
        <v>#REF!</v>
      </c>
      <c r="N30" s="34" t="e">
        <f>IF(AND('Mapa final'!#REF!="Media",'Mapa final'!#REF!="Leve"),CONCATENATE("R5C",'Mapa final'!#REF!),"")</f>
        <v>#REF!</v>
      </c>
      <c r="O30" s="35" t="e">
        <f>IF(AND('Mapa final'!#REF!="Media",'Mapa final'!#REF!="Leve"),CONCATENATE("R5C",'Mapa final'!#REF!),"")</f>
        <v>#REF!</v>
      </c>
      <c r="P30" s="34" t="e">
        <f>IF(AND('Mapa final'!#REF!="Media",'Mapa final'!#REF!="Menor"),CONCATENATE("R5C",'Mapa final'!#REF!),"")</f>
        <v>#REF!</v>
      </c>
      <c r="Q30" s="34" t="e">
        <f>IF(AND('Mapa final'!#REF!="Media",'Mapa final'!#REF!="Menor"),CONCATENATE("R5C",'Mapa final'!#REF!),"")</f>
        <v>#REF!</v>
      </c>
      <c r="R30" s="34" t="e">
        <f>IF(AND('Mapa final'!#REF!="Media",'Mapa final'!#REF!="Menor"),CONCATENATE("R5C",'Mapa final'!#REF!),"")</f>
        <v>#REF!</v>
      </c>
      <c r="S30" s="34" t="e">
        <f>IF(AND('Mapa final'!#REF!="Media",'Mapa final'!#REF!="Menor"),CONCATENATE("R5C",'Mapa final'!#REF!),"")</f>
        <v>#REF!</v>
      </c>
      <c r="T30" s="34" t="e">
        <f>IF(AND('Mapa final'!#REF!="Media",'Mapa final'!#REF!="Menor"),CONCATENATE("R5C",'Mapa final'!#REF!),"")</f>
        <v>#REF!</v>
      </c>
      <c r="U30" s="35" t="e">
        <f>IF(AND('Mapa final'!#REF!="Media",'Mapa final'!#REF!="Menor"),CONCATENATE("R5C",'Mapa final'!#REF!),"")</f>
        <v>#REF!</v>
      </c>
      <c r="V30" s="34" t="e">
        <f>IF(AND('Mapa final'!#REF!="Media",'Mapa final'!#REF!="Moderado"),CONCATENATE("R5C",'Mapa final'!#REF!),"")</f>
        <v>#REF!</v>
      </c>
      <c r="W30" s="34" t="e">
        <f>IF(AND('Mapa final'!#REF!="Media",'Mapa final'!#REF!="Moderado"),CONCATENATE("R5C",'Mapa final'!#REF!),"")</f>
        <v>#REF!</v>
      </c>
      <c r="X30" s="34" t="e">
        <f>IF(AND('Mapa final'!#REF!="Media",'Mapa final'!#REF!="Moderado"),CONCATENATE("R5C",'Mapa final'!#REF!),"")</f>
        <v>#REF!</v>
      </c>
      <c r="Y30" s="34" t="e">
        <f>IF(AND('Mapa final'!#REF!="Media",'Mapa final'!#REF!="Moderado"),CONCATENATE("R5C",'Mapa final'!#REF!),"")</f>
        <v>#REF!</v>
      </c>
      <c r="Z30" s="34" t="e">
        <f>IF(AND('Mapa final'!#REF!="Media",'Mapa final'!#REF!="Moderado"),CONCATENATE("R5C",'Mapa final'!#REF!),"")</f>
        <v>#REF!</v>
      </c>
      <c r="AA30" s="35" t="e">
        <f>IF(AND('Mapa final'!#REF!="Media",'Mapa final'!#REF!="Moderado"),CONCATENATE("R5C",'Mapa final'!#REF!),"")</f>
        <v>#REF!</v>
      </c>
      <c r="AB30" s="36" t="e">
        <f>IF(AND('Mapa final'!#REF!="Media",'Mapa final'!#REF!="Mayor"),CONCATENATE("R5C",'Mapa final'!#REF!),"")</f>
        <v>#REF!</v>
      </c>
      <c r="AC30" s="36" t="e">
        <f>IF(AND('Mapa final'!#REF!="Media",'Mapa final'!#REF!="Mayor"),CONCATENATE("R5C",'Mapa final'!#REF!),"")</f>
        <v>#REF!</v>
      </c>
      <c r="AD30" s="36" t="e">
        <f>IF(AND('Mapa final'!#REF!="Media",'Mapa final'!#REF!="Mayor"),CONCATENATE("R5C",'Mapa final'!#REF!),"")</f>
        <v>#REF!</v>
      </c>
      <c r="AE30" s="36" t="e">
        <f>IF(AND('Mapa final'!#REF!="Media",'Mapa final'!#REF!="Mayor"),CONCATENATE("R5C",'Mapa final'!#REF!),"")</f>
        <v>#REF!</v>
      </c>
      <c r="AF30" s="36" t="e">
        <f>IF(AND('Mapa final'!#REF!="Media",'Mapa final'!#REF!="Mayor"),CONCATENATE("R5C",'Mapa final'!#REF!),"")</f>
        <v>#REF!</v>
      </c>
      <c r="AG30" s="25" t="e">
        <f>IF(AND('Mapa final'!#REF!="Media",'Mapa final'!#REF!="Mayor"),CONCATENATE("R5C",'Mapa final'!#REF!),"")</f>
        <v>#REF!</v>
      </c>
      <c r="AH30" s="26" t="e">
        <f>IF(AND('Mapa final'!#REF!="Media",'Mapa final'!#REF!="Catastrófico"),CONCATENATE("R5C",'Mapa final'!#REF!),"")</f>
        <v>#REF!</v>
      </c>
      <c r="AI30" s="26" t="e">
        <f>IF(AND('Mapa final'!#REF!="Media",'Mapa final'!#REF!="Catastrófico"),CONCATENATE("R5C",'Mapa final'!#REF!),"")</f>
        <v>#REF!</v>
      </c>
      <c r="AJ30" s="26" t="e">
        <f>IF(AND('Mapa final'!#REF!="Media",'Mapa final'!#REF!="Catastrófico"),CONCATENATE("R5C",'Mapa final'!#REF!),"")</f>
        <v>#REF!</v>
      </c>
      <c r="AK30" s="26" t="e">
        <f>IF(AND('Mapa final'!#REF!="Media",'Mapa final'!#REF!="Catastrófico"),CONCATENATE("R5C",'Mapa final'!#REF!),"")</f>
        <v>#REF!</v>
      </c>
      <c r="AL30" s="26" t="e">
        <f>IF(AND('Mapa final'!#REF!="Media",'Mapa final'!#REF!="Catastrófico"),CONCATENATE("R5C",'Mapa final'!#REF!),"")</f>
        <v>#REF!</v>
      </c>
      <c r="AM30" s="26" t="e">
        <f>IF(AND('Mapa final'!#REF!="Media",'Mapa final'!#REF!="Catastrófico"),CONCATENATE("R5C",'Mapa final'!#REF!),"")</f>
        <v>#REF!</v>
      </c>
      <c r="AN30" s="1"/>
      <c r="AO30" s="490"/>
      <c r="AP30" s="298"/>
      <c r="AQ30" s="298"/>
      <c r="AR30" s="298"/>
      <c r="AS30" s="298"/>
      <c r="AT30" s="49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467"/>
      <c r="C31" s="298"/>
      <c r="D31" s="299"/>
      <c r="E31" s="310"/>
      <c r="F31" s="298"/>
      <c r="G31" s="298"/>
      <c r="H31" s="298"/>
      <c r="I31" s="299"/>
      <c r="J31" s="30" t="e">
        <f>IF(AND('Mapa final'!#REF!="Media",'Mapa final'!#REF!="Leve"),CONCATENATE("R6C",'Mapa final'!#REF!),"")</f>
        <v>#REF!</v>
      </c>
      <c r="K31" s="30" t="e">
        <f>IF(AND('Mapa final'!#REF!="Media",'Mapa final'!#REF!="Leve"),CONCATENATE("R6C",'Mapa final'!#REF!),"")</f>
        <v>#REF!</v>
      </c>
      <c r="L31" s="30" t="e">
        <f>IF(AND('Mapa final'!#REF!="Media",'Mapa final'!#REF!="Leve"),CONCATENATE("R6C",'Mapa final'!#REF!),"")</f>
        <v>#REF!</v>
      </c>
      <c r="M31" s="30" t="e">
        <f>IF(AND('Mapa final'!#REF!="Media",'Mapa final'!#REF!="Leve"),CONCATENATE("R6C",'Mapa final'!#REF!),"")</f>
        <v>#REF!</v>
      </c>
      <c r="N31" s="34" t="e">
        <f>IF(AND('Mapa final'!#REF!="Media",'Mapa final'!#REF!="Leve"),CONCATENATE("R6C",'Mapa final'!#REF!),"")</f>
        <v>#REF!</v>
      </c>
      <c r="O31" s="35" t="e">
        <f>IF(AND('Mapa final'!#REF!="Media",'Mapa final'!#REF!="Leve"),CONCATENATE("R6C",'Mapa final'!#REF!),"")</f>
        <v>#REF!</v>
      </c>
      <c r="P31" s="34" t="e">
        <f>IF(AND('Mapa final'!#REF!="Media",'Mapa final'!#REF!="Menor"),CONCATENATE("R6C",'Mapa final'!#REF!),"")</f>
        <v>#REF!</v>
      </c>
      <c r="Q31" s="34" t="e">
        <f>IF(AND('Mapa final'!#REF!="Media",'Mapa final'!#REF!="Menor"),CONCATENATE("R6C",'Mapa final'!#REF!),"")</f>
        <v>#REF!</v>
      </c>
      <c r="R31" s="34" t="e">
        <f>IF(AND('Mapa final'!#REF!="Media",'Mapa final'!#REF!="Menor"),CONCATENATE("R6C",'Mapa final'!#REF!),"")</f>
        <v>#REF!</v>
      </c>
      <c r="S31" s="34" t="e">
        <f>IF(AND('Mapa final'!#REF!="Media",'Mapa final'!#REF!="Menor"),CONCATENATE("R6C",'Mapa final'!#REF!),"")</f>
        <v>#REF!</v>
      </c>
      <c r="T31" s="34" t="e">
        <f>IF(AND('Mapa final'!#REF!="Media",'Mapa final'!#REF!="Menor"),CONCATENATE("R6C",'Mapa final'!#REF!),"")</f>
        <v>#REF!</v>
      </c>
      <c r="U31" s="35" t="e">
        <f>IF(AND('Mapa final'!#REF!="Media",'Mapa final'!#REF!="Menor"),CONCATENATE("R6C",'Mapa final'!#REF!),"")</f>
        <v>#REF!</v>
      </c>
      <c r="V31" s="34" t="e">
        <f>IF(AND('Mapa final'!#REF!="Media",'Mapa final'!#REF!="Moderado"),CONCATENATE("R6C",'Mapa final'!#REF!),"")</f>
        <v>#REF!</v>
      </c>
      <c r="W31" s="34" t="e">
        <f>IF(AND('Mapa final'!#REF!="Media",'Mapa final'!#REF!="Moderado"),CONCATENATE("R6C",'Mapa final'!#REF!),"")</f>
        <v>#REF!</v>
      </c>
      <c r="X31" s="34" t="e">
        <f>IF(AND('Mapa final'!#REF!="Media",'Mapa final'!#REF!="Moderado"),CONCATENATE("R6C",'Mapa final'!#REF!),"")</f>
        <v>#REF!</v>
      </c>
      <c r="Y31" s="34" t="e">
        <f>IF(AND('Mapa final'!#REF!="Media",'Mapa final'!#REF!="Moderado"),CONCATENATE("R6C",'Mapa final'!#REF!),"")</f>
        <v>#REF!</v>
      </c>
      <c r="Z31" s="34" t="e">
        <f>IF(AND('Mapa final'!#REF!="Media",'Mapa final'!#REF!="Moderado"),CONCATENATE("R6C",'Mapa final'!#REF!),"")</f>
        <v>#REF!</v>
      </c>
      <c r="AA31" s="35" t="e">
        <f>IF(AND('Mapa final'!#REF!="Media",'Mapa final'!#REF!="Moderado"),CONCATENATE("R6C",'Mapa final'!#REF!),"")</f>
        <v>#REF!</v>
      </c>
      <c r="AB31" s="36" t="e">
        <f>IF(AND('Mapa final'!#REF!="Media",'Mapa final'!#REF!="Mayor"),CONCATENATE("R6C",'Mapa final'!#REF!),"")</f>
        <v>#REF!</v>
      </c>
      <c r="AC31" s="36" t="e">
        <f>IF(AND('Mapa final'!#REF!="Media",'Mapa final'!#REF!="Mayor"),CONCATENATE("R6C",'Mapa final'!#REF!),"")</f>
        <v>#REF!</v>
      </c>
      <c r="AD31" s="36" t="e">
        <f>IF(AND('Mapa final'!#REF!="Media",'Mapa final'!#REF!="Mayor"),CONCATENATE("R6C",'Mapa final'!#REF!),"")</f>
        <v>#REF!</v>
      </c>
      <c r="AE31" s="36" t="e">
        <f>IF(AND('Mapa final'!#REF!="Media",'Mapa final'!#REF!="Mayor"),CONCATENATE("R6C",'Mapa final'!#REF!),"")</f>
        <v>#REF!</v>
      </c>
      <c r="AF31" s="36" t="e">
        <f>IF(AND('Mapa final'!#REF!="Media",'Mapa final'!#REF!="Mayor"),CONCATENATE("R6C",'Mapa final'!#REF!),"")</f>
        <v>#REF!</v>
      </c>
      <c r="AG31" s="25" t="e">
        <f>IF(AND('Mapa final'!#REF!="Media",'Mapa final'!#REF!="Mayor"),CONCATENATE("R6C",'Mapa final'!#REF!),"")</f>
        <v>#REF!</v>
      </c>
      <c r="AH31" s="26" t="e">
        <f>IF(AND('Mapa final'!#REF!="Media",'Mapa final'!#REF!="Catastrófico"),CONCATENATE("R6C",'Mapa final'!#REF!),"")</f>
        <v>#REF!</v>
      </c>
      <c r="AI31" s="26" t="e">
        <f>IF(AND('Mapa final'!#REF!="Media",'Mapa final'!#REF!="Catastrófico"),CONCATENATE("R6C",'Mapa final'!#REF!),"")</f>
        <v>#REF!</v>
      </c>
      <c r="AJ31" s="26" t="e">
        <f>IF(AND('Mapa final'!#REF!="Media",'Mapa final'!#REF!="Catastrófico"),CONCATENATE("R6C",'Mapa final'!#REF!),"")</f>
        <v>#REF!</v>
      </c>
      <c r="AK31" s="26" t="e">
        <f>IF(AND('Mapa final'!#REF!="Media",'Mapa final'!#REF!="Catastrófico"),CONCATENATE("R6C",'Mapa final'!#REF!),"")</f>
        <v>#REF!</v>
      </c>
      <c r="AL31" s="26" t="e">
        <f>IF(AND('Mapa final'!#REF!="Media",'Mapa final'!#REF!="Catastrófico"),CONCATENATE("R6C",'Mapa final'!#REF!),"")</f>
        <v>#REF!</v>
      </c>
      <c r="AM31" s="26" t="e">
        <f>IF(AND('Mapa final'!#REF!="Media",'Mapa final'!#REF!="Catastrófico"),CONCATENATE("R6C",'Mapa final'!#REF!),"")</f>
        <v>#REF!</v>
      </c>
      <c r="AN31" s="1"/>
      <c r="AO31" s="490"/>
      <c r="AP31" s="298"/>
      <c r="AQ31" s="298"/>
      <c r="AR31" s="298"/>
      <c r="AS31" s="298"/>
      <c r="AT31" s="49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467"/>
      <c r="C32" s="298"/>
      <c r="D32" s="299"/>
      <c r="E32" s="310"/>
      <c r="F32" s="298"/>
      <c r="G32" s="298"/>
      <c r="H32" s="298"/>
      <c r="I32" s="299"/>
      <c r="J32" s="30" t="e">
        <f>IF(AND('Mapa final'!#REF!="Media",'Mapa final'!#REF!="Leve"),CONCATENATE("R7C",'Mapa final'!#REF!),"")</f>
        <v>#REF!</v>
      </c>
      <c r="K32" s="30" t="e">
        <f>IF(AND('Mapa final'!#REF!="Media",'Mapa final'!#REF!="Leve"),CONCATENATE("R7C",'Mapa final'!#REF!),"")</f>
        <v>#REF!</v>
      </c>
      <c r="L32" s="30" t="e">
        <f>IF(AND('Mapa final'!#REF!="Media",'Mapa final'!#REF!="Leve"),CONCATENATE("R7C",'Mapa final'!#REF!),"")</f>
        <v>#REF!</v>
      </c>
      <c r="M32" s="30" t="e">
        <f>IF(AND('Mapa final'!#REF!="Media",'Mapa final'!#REF!="Leve"),CONCATENATE("R7C",'Mapa final'!#REF!),"")</f>
        <v>#REF!</v>
      </c>
      <c r="N32" s="34" t="e">
        <f>IF(AND('Mapa final'!#REF!="Media",'Mapa final'!#REF!="Leve"),CONCATENATE("R7C",'Mapa final'!#REF!),"")</f>
        <v>#REF!</v>
      </c>
      <c r="O32" s="35" t="e">
        <f>IF(AND('Mapa final'!#REF!="Media",'Mapa final'!#REF!="Leve"),CONCATENATE("R7C",'Mapa final'!#REF!),"")</f>
        <v>#REF!</v>
      </c>
      <c r="P32" s="34" t="e">
        <f>IF(AND('Mapa final'!#REF!="Media",'Mapa final'!#REF!="Menor"),CONCATENATE("R7C",'Mapa final'!#REF!),"")</f>
        <v>#REF!</v>
      </c>
      <c r="Q32" s="34" t="e">
        <f>IF(AND('Mapa final'!#REF!="Media",'Mapa final'!#REF!="Menor"),CONCATENATE("R7C",'Mapa final'!#REF!),"")</f>
        <v>#REF!</v>
      </c>
      <c r="R32" s="34" t="e">
        <f>IF(AND('Mapa final'!#REF!="Media",'Mapa final'!#REF!="Menor"),CONCATENATE("R7C",'Mapa final'!#REF!),"")</f>
        <v>#REF!</v>
      </c>
      <c r="S32" s="34" t="e">
        <f>IF(AND('Mapa final'!#REF!="Media",'Mapa final'!#REF!="Menor"),CONCATENATE("R7C",'Mapa final'!#REF!),"")</f>
        <v>#REF!</v>
      </c>
      <c r="T32" s="34" t="e">
        <f>IF(AND('Mapa final'!#REF!="Media",'Mapa final'!#REF!="Menor"),CONCATENATE("R7C",'Mapa final'!#REF!),"")</f>
        <v>#REF!</v>
      </c>
      <c r="U32" s="35" t="e">
        <f>IF(AND('Mapa final'!#REF!="Media",'Mapa final'!#REF!="Menor"),CONCATENATE("R7C",'Mapa final'!#REF!),"")</f>
        <v>#REF!</v>
      </c>
      <c r="V32" s="34" t="e">
        <f>IF(AND('Mapa final'!#REF!="Media",'Mapa final'!#REF!="Moderado"),CONCATENATE("R7C",'Mapa final'!#REF!),"")</f>
        <v>#REF!</v>
      </c>
      <c r="W32" s="34" t="e">
        <f>IF(AND('Mapa final'!#REF!="Media",'Mapa final'!#REF!="Moderado"),CONCATENATE("R7C",'Mapa final'!#REF!),"")</f>
        <v>#REF!</v>
      </c>
      <c r="X32" s="34" t="e">
        <f>IF(AND('Mapa final'!#REF!="Media",'Mapa final'!#REF!="Moderado"),CONCATENATE("R7C",'Mapa final'!#REF!),"")</f>
        <v>#REF!</v>
      </c>
      <c r="Y32" s="34" t="e">
        <f>IF(AND('Mapa final'!#REF!="Media",'Mapa final'!#REF!="Moderado"),CONCATENATE("R7C",'Mapa final'!#REF!),"")</f>
        <v>#REF!</v>
      </c>
      <c r="Z32" s="34" t="e">
        <f>IF(AND('Mapa final'!#REF!="Media",'Mapa final'!#REF!="Moderado"),CONCATENATE("R7C",'Mapa final'!#REF!),"")</f>
        <v>#REF!</v>
      </c>
      <c r="AA32" s="35" t="e">
        <f>IF(AND('Mapa final'!#REF!="Media",'Mapa final'!#REF!="Moderado"),CONCATENATE("R7C",'Mapa final'!#REF!),"")</f>
        <v>#REF!</v>
      </c>
      <c r="AB32" s="36" t="e">
        <f>IF(AND('Mapa final'!#REF!="Media",'Mapa final'!#REF!="Mayor"),CONCATENATE("R7C",'Mapa final'!#REF!),"")</f>
        <v>#REF!</v>
      </c>
      <c r="AC32" s="36" t="e">
        <f>IF(AND('Mapa final'!#REF!="Media",'Mapa final'!#REF!="Mayor"),CONCATENATE("R7C",'Mapa final'!#REF!),"")</f>
        <v>#REF!</v>
      </c>
      <c r="AD32" s="36" t="e">
        <f>IF(AND('Mapa final'!#REF!="Media",'Mapa final'!#REF!="Mayor"),CONCATENATE("R7C",'Mapa final'!#REF!),"")</f>
        <v>#REF!</v>
      </c>
      <c r="AE32" s="36" t="e">
        <f>IF(AND('Mapa final'!#REF!="Media",'Mapa final'!#REF!="Mayor"),CONCATENATE("R7C",'Mapa final'!#REF!),"")</f>
        <v>#REF!</v>
      </c>
      <c r="AF32" s="36" t="e">
        <f>IF(AND('Mapa final'!#REF!="Media",'Mapa final'!#REF!="Mayor"),CONCATENATE("R7C",'Mapa final'!#REF!),"")</f>
        <v>#REF!</v>
      </c>
      <c r="AG32" s="25" t="e">
        <f>IF(AND('Mapa final'!#REF!="Media",'Mapa final'!#REF!="Mayor"),CONCATENATE("R7C",'Mapa final'!#REF!),"")</f>
        <v>#REF!</v>
      </c>
      <c r="AH32" s="26" t="e">
        <f>IF(AND('Mapa final'!#REF!="Media",'Mapa final'!#REF!="Catastrófico"),CONCATENATE("R7C",'Mapa final'!#REF!),"")</f>
        <v>#REF!</v>
      </c>
      <c r="AI32" s="26" t="e">
        <f>IF(AND('Mapa final'!#REF!="Media",'Mapa final'!#REF!="Catastrófico"),CONCATENATE("R7C",'Mapa final'!#REF!),"")</f>
        <v>#REF!</v>
      </c>
      <c r="AJ32" s="26" t="e">
        <f>IF(AND('Mapa final'!#REF!="Media",'Mapa final'!#REF!="Catastrófico"),CONCATENATE("R7C",'Mapa final'!#REF!),"")</f>
        <v>#REF!</v>
      </c>
      <c r="AK32" s="26" t="e">
        <f>IF(AND('Mapa final'!#REF!="Media",'Mapa final'!#REF!="Catastrófico"),CONCATENATE("R7C",'Mapa final'!#REF!),"")</f>
        <v>#REF!</v>
      </c>
      <c r="AL32" s="26" t="e">
        <f>IF(AND('Mapa final'!#REF!="Media",'Mapa final'!#REF!="Catastrófico"),CONCATENATE("R7C",'Mapa final'!#REF!),"")</f>
        <v>#REF!</v>
      </c>
      <c r="AM32" s="26" t="e">
        <f>IF(AND('Mapa final'!#REF!="Media",'Mapa final'!#REF!="Catastrófico"),CONCATENATE("R7C",'Mapa final'!#REF!),"")</f>
        <v>#REF!</v>
      </c>
      <c r="AN32" s="1"/>
      <c r="AO32" s="490"/>
      <c r="AP32" s="298"/>
      <c r="AQ32" s="298"/>
      <c r="AR32" s="298"/>
      <c r="AS32" s="298"/>
      <c r="AT32" s="49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467"/>
      <c r="C33" s="298"/>
      <c r="D33" s="299"/>
      <c r="E33" s="310"/>
      <c r="F33" s="298"/>
      <c r="G33" s="298"/>
      <c r="H33" s="298"/>
      <c r="I33" s="299"/>
      <c r="J33" s="30" t="e">
        <f>IF(AND('Mapa final'!#REF!="Media",'Mapa final'!#REF!="Leve"),CONCATENATE("R8C",'Mapa final'!#REF!),"")</f>
        <v>#REF!</v>
      </c>
      <c r="K33" s="30" t="e">
        <f>IF(AND('Mapa final'!#REF!="Media",'Mapa final'!#REF!="Leve"),CONCATENATE("R8C",'Mapa final'!#REF!),"")</f>
        <v>#REF!</v>
      </c>
      <c r="L33" s="30" t="e">
        <f>IF(AND('Mapa final'!#REF!="Media",'Mapa final'!#REF!="Leve"),CONCATENATE("R8C",'Mapa final'!#REF!),"")</f>
        <v>#REF!</v>
      </c>
      <c r="M33" s="30" t="e">
        <f>IF(AND('Mapa final'!#REF!="Media",'Mapa final'!#REF!="Leve"),CONCATENATE("R8C",'Mapa final'!#REF!),"")</f>
        <v>#REF!</v>
      </c>
      <c r="N33" s="34" t="e">
        <f>IF(AND('Mapa final'!#REF!="Media",'Mapa final'!#REF!="Leve"),CONCATENATE("R8C",'Mapa final'!#REF!),"")</f>
        <v>#REF!</v>
      </c>
      <c r="O33" s="35" t="e">
        <f>IF(AND('Mapa final'!#REF!="Media",'Mapa final'!#REF!="Leve"),CONCATENATE("R8C",'Mapa final'!#REF!),"")</f>
        <v>#REF!</v>
      </c>
      <c r="P33" s="34" t="e">
        <f>IF(AND('Mapa final'!#REF!="Media",'Mapa final'!#REF!="Menor"),CONCATENATE("R8C",'Mapa final'!#REF!),"")</f>
        <v>#REF!</v>
      </c>
      <c r="Q33" s="34" t="e">
        <f>IF(AND('Mapa final'!#REF!="Media",'Mapa final'!#REF!="Menor"),CONCATENATE("R8C",'Mapa final'!#REF!),"")</f>
        <v>#REF!</v>
      </c>
      <c r="R33" s="34" t="e">
        <f>IF(AND('Mapa final'!#REF!="Media",'Mapa final'!#REF!="Menor"),CONCATENATE("R8C",'Mapa final'!#REF!),"")</f>
        <v>#REF!</v>
      </c>
      <c r="S33" s="34" t="e">
        <f>IF(AND('Mapa final'!#REF!="Media",'Mapa final'!#REF!="Menor"),CONCATENATE("R8C",'Mapa final'!#REF!),"")</f>
        <v>#REF!</v>
      </c>
      <c r="T33" s="34" t="e">
        <f>IF(AND('Mapa final'!#REF!="Media",'Mapa final'!#REF!="Menor"),CONCATENATE("R8C",'Mapa final'!#REF!),"")</f>
        <v>#REF!</v>
      </c>
      <c r="U33" s="35" t="e">
        <f>IF(AND('Mapa final'!#REF!="Media",'Mapa final'!#REF!="Menor"),CONCATENATE("R8C",'Mapa final'!#REF!),"")</f>
        <v>#REF!</v>
      </c>
      <c r="V33" s="34" t="e">
        <f>IF(AND('Mapa final'!#REF!="Media",'Mapa final'!#REF!="Moderado"),CONCATENATE("R8C",'Mapa final'!#REF!),"")</f>
        <v>#REF!</v>
      </c>
      <c r="W33" s="34" t="e">
        <f>IF(AND('Mapa final'!#REF!="Media",'Mapa final'!#REF!="Moderado"),CONCATENATE("R8C",'Mapa final'!#REF!),"")</f>
        <v>#REF!</v>
      </c>
      <c r="X33" s="34" t="e">
        <f>IF(AND('Mapa final'!#REF!="Media",'Mapa final'!#REF!="Moderado"),CONCATENATE("R8C",'Mapa final'!#REF!),"")</f>
        <v>#REF!</v>
      </c>
      <c r="Y33" s="34" t="e">
        <f>IF(AND('Mapa final'!#REF!="Media",'Mapa final'!#REF!="Moderado"),CONCATENATE("R8C",'Mapa final'!#REF!),"")</f>
        <v>#REF!</v>
      </c>
      <c r="Z33" s="34" t="e">
        <f>IF(AND('Mapa final'!#REF!="Media",'Mapa final'!#REF!="Moderado"),CONCATENATE("R8C",'Mapa final'!#REF!),"")</f>
        <v>#REF!</v>
      </c>
      <c r="AA33" s="35" t="e">
        <f>IF(AND('Mapa final'!#REF!="Media",'Mapa final'!#REF!="Moderado"),CONCATENATE("R8C",'Mapa final'!#REF!),"")</f>
        <v>#REF!</v>
      </c>
      <c r="AB33" s="36" t="e">
        <f>IF(AND('Mapa final'!#REF!="Media",'Mapa final'!#REF!="Mayor"),CONCATENATE("R8C",'Mapa final'!#REF!),"")</f>
        <v>#REF!</v>
      </c>
      <c r="AC33" s="36" t="e">
        <f>IF(AND('Mapa final'!#REF!="Media",'Mapa final'!#REF!="Mayor"),CONCATENATE("R8C",'Mapa final'!#REF!),"")</f>
        <v>#REF!</v>
      </c>
      <c r="AD33" s="36" t="e">
        <f>IF(AND('Mapa final'!#REF!="Media",'Mapa final'!#REF!="Mayor"),CONCATENATE("R8C",'Mapa final'!#REF!),"")</f>
        <v>#REF!</v>
      </c>
      <c r="AE33" s="36" t="e">
        <f>IF(AND('Mapa final'!#REF!="Media",'Mapa final'!#REF!="Mayor"),CONCATENATE("R8C",'Mapa final'!#REF!),"")</f>
        <v>#REF!</v>
      </c>
      <c r="AF33" s="36" t="e">
        <f>IF(AND('Mapa final'!#REF!="Media",'Mapa final'!#REF!="Mayor"),CONCATENATE("R8C",'Mapa final'!#REF!),"")</f>
        <v>#REF!</v>
      </c>
      <c r="AG33" s="25" t="e">
        <f>IF(AND('Mapa final'!#REF!="Media",'Mapa final'!#REF!="Mayor"),CONCATENATE("R8C",'Mapa final'!#REF!),"")</f>
        <v>#REF!</v>
      </c>
      <c r="AH33" s="26" t="e">
        <f>IF(AND('Mapa final'!#REF!="Media",'Mapa final'!#REF!="Catastrófico"),CONCATENATE("R8C",'Mapa final'!#REF!),"")</f>
        <v>#REF!</v>
      </c>
      <c r="AI33" s="26" t="e">
        <f>IF(AND('Mapa final'!#REF!="Media",'Mapa final'!#REF!="Catastrófico"),CONCATENATE("R8C",'Mapa final'!#REF!),"")</f>
        <v>#REF!</v>
      </c>
      <c r="AJ33" s="26" t="e">
        <f>IF(AND('Mapa final'!#REF!="Media",'Mapa final'!#REF!="Catastrófico"),CONCATENATE("R8C",'Mapa final'!#REF!),"")</f>
        <v>#REF!</v>
      </c>
      <c r="AK33" s="26" t="e">
        <f>IF(AND('Mapa final'!#REF!="Media",'Mapa final'!#REF!="Catastrófico"),CONCATENATE("R8C",'Mapa final'!#REF!),"")</f>
        <v>#REF!</v>
      </c>
      <c r="AL33" s="26" t="e">
        <f>IF(AND('Mapa final'!#REF!="Media",'Mapa final'!#REF!="Catastrófico"),CONCATENATE("R8C",'Mapa final'!#REF!),"")</f>
        <v>#REF!</v>
      </c>
      <c r="AM33" s="26" t="e">
        <f>IF(AND('Mapa final'!#REF!="Media",'Mapa final'!#REF!="Catastrófico"),CONCATENATE("R8C",'Mapa final'!#REF!),"")</f>
        <v>#REF!</v>
      </c>
      <c r="AN33" s="1"/>
      <c r="AO33" s="490"/>
      <c r="AP33" s="298"/>
      <c r="AQ33" s="298"/>
      <c r="AR33" s="298"/>
      <c r="AS33" s="298"/>
      <c r="AT33" s="49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467"/>
      <c r="C34" s="298"/>
      <c r="D34" s="299"/>
      <c r="E34" s="310"/>
      <c r="F34" s="298"/>
      <c r="G34" s="298"/>
      <c r="H34" s="298"/>
      <c r="I34" s="299"/>
      <c r="J34" s="30" t="e">
        <f>IF(AND('Mapa final'!#REF!="Media",'Mapa final'!#REF!="Leve"),CONCATENATE("R9C",'Mapa final'!#REF!),"")</f>
        <v>#REF!</v>
      </c>
      <c r="K34" s="30" t="e">
        <f>IF(AND('Mapa final'!#REF!="Media",'Mapa final'!#REF!="Leve"),CONCATENATE("R9C",'Mapa final'!#REF!),"")</f>
        <v>#REF!</v>
      </c>
      <c r="L34" s="30" t="e">
        <f>IF(AND('Mapa final'!#REF!="Media",'Mapa final'!#REF!="Leve"),CONCATENATE("R9C",'Mapa final'!#REF!),"")</f>
        <v>#REF!</v>
      </c>
      <c r="M34" s="30" t="e">
        <f>IF(AND('Mapa final'!#REF!="Media",'Mapa final'!#REF!="Leve"),CONCATENATE("R9C",'Mapa final'!#REF!),"")</f>
        <v>#REF!</v>
      </c>
      <c r="N34" s="34" t="e">
        <f>IF(AND('Mapa final'!#REF!="Media",'Mapa final'!#REF!="Leve"),CONCATENATE("R9C",'Mapa final'!#REF!),"")</f>
        <v>#REF!</v>
      </c>
      <c r="O34" s="35" t="e">
        <f>IF(AND('Mapa final'!#REF!="Media",'Mapa final'!#REF!="Leve"),CONCATENATE("R9C",'Mapa final'!#REF!),"")</f>
        <v>#REF!</v>
      </c>
      <c r="P34" s="34" t="e">
        <f>IF(AND('Mapa final'!#REF!="Media",'Mapa final'!#REF!="Menor"),CONCATENATE("R9C",'Mapa final'!#REF!),"")</f>
        <v>#REF!</v>
      </c>
      <c r="Q34" s="34" t="e">
        <f>IF(AND('Mapa final'!#REF!="Media",'Mapa final'!#REF!="Menor"),CONCATENATE("R9C",'Mapa final'!#REF!),"")</f>
        <v>#REF!</v>
      </c>
      <c r="R34" s="34" t="e">
        <f>IF(AND('Mapa final'!#REF!="Media",'Mapa final'!#REF!="Menor"),CONCATENATE("R9C",'Mapa final'!#REF!),"")</f>
        <v>#REF!</v>
      </c>
      <c r="S34" s="34" t="e">
        <f>IF(AND('Mapa final'!#REF!="Media",'Mapa final'!#REF!="Menor"),CONCATENATE("R9C",'Mapa final'!#REF!),"")</f>
        <v>#REF!</v>
      </c>
      <c r="T34" s="34" t="e">
        <f>IF(AND('Mapa final'!#REF!="Media",'Mapa final'!#REF!="Menor"),CONCATENATE("R9C",'Mapa final'!#REF!),"")</f>
        <v>#REF!</v>
      </c>
      <c r="U34" s="35" t="e">
        <f>IF(AND('Mapa final'!#REF!="Media",'Mapa final'!#REF!="Menor"),CONCATENATE("R9C",'Mapa final'!#REF!),"")</f>
        <v>#REF!</v>
      </c>
      <c r="V34" s="34" t="e">
        <f>IF(AND('Mapa final'!#REF!="Media",'Mapa final'!#REF!="Moderado"),CONCATENATE("R9C",'Mapa final'!#REF!),"")</f>
        <v>#REF!</v>
      </c>
      <c r="W34" s="34" t="e">
        <f>IF(AND('Mapa final'!#REF!="Media",'Mapa final'!#REF!="Moderado"),CONCATENATE("R9C",'Mapa final'!#REF!),"")</f>
        <v>#REF!</v>
      </c>
      <c r="X34" s="34" t="e">
        <f>IF(AND('Mapa final'!#REF!="Media",'Mapa final'!#REF!="Moderado"),CONCATENATE("R9C",'Mapa final'!#REF!),"")</f>
        <v>#REF!</v>
      </c>
      <c r="Y34" s="34" t="e">
        <f>IF(AND('Mapa final'!#REF!="Media",'Mapa final'!#REF!="Moderado"),CONCATENATE("R9C",'Mapa final'!#REF!),"")</f>
        <v>#REF!</v>
      </c>
      <c r="Z34" s="34" t="e">
        <f>IF(AND('Mapa final'!#REF!="Media",'Mapa final'!#REF!="Moderado"),CONCATENATE("R9C",'Mapa final'!#REF!),"")</f>
        <v>#REF!</v>
      </c>
      <c r="AA34" s="35" t="e">
        <f>IF(AND('Mapa final'!#REF!="Media",'Mapa final'!#REF!="Moderado"),CONCATENATE("R9C",'Mapa final'!#REF!),"")</f>
        <v>#REF!</v>
      </c>
      <c r="AB34" s="36" t="e">
        <f>IF(AND('Mapa final'!#REF!="Media",'Mapa final'!#REF!="Mayor"),CONCATENATE("R9C",'Mapa final'!#REF!),"")</f>
        <v>#REF!</v>
      </c>
      <c r="AC34" s="36" t="e">
        <f>IF(AND('Mapa final'!#REF!="Media",'Mapa final'!#REF!="Mayor"),CONCATENATE("R9C",'Mapa final'!#REF!),"")</f>
        <v>#REF!</v>
      </c>
      <c r="AD34" s="36" t="e">
        <f>IF(AND('Mapa final'!#REF!="Media",'Mapa final'!#REF!="Mayor"),CONCATENATE("R9C",'Mapa final'!#REF!),"")</f>
        <v>#REF!</v>
      </c>
      <c r="AE34" s="36" t="e">
        <f>IF(AND('Mapa final'!#REF!="Media",'Mapa final'!#REF!="Mayor"),CONCATENATE("R9C",'Mapa final'!#REF!),"")</f>
        <v>#REF!</v>
      </c>
      <c r="AF34" s="36" t="e">
        <f>IF(AND('Mapa final'!#REF!="Media",'Mapa final'!#REF!="Mayor"),CONCATENATE("R9C",'Mapa final'!#REF!),"")</f>
        <v>#REF!</v>
      </c>
      <c r="AG34" s="25" t="e">
        <f>IF(AND('Mapa final'!#REF!="Media",'Mapa final'!#REF!="Mayor"),CONCATENATE("R9C",'Mapa final'!#REF!),"")</f>
        <v>#REF!</v>
      </c>
      <c r="AH34" s="26" t="e">
        <f>IF(AND('Mapa final'!#REF!="Media",'Mapa final'!#REF!="Catastrófico"),CONCATENATE("R9C",'Mapa final'!#REF!),"")</f>
        <v>#REF!</v>
      </c>
      <c r="AI34" s="26" t="e">
        <f>IF(AND('Mapa final'!#REF!="Media",'Mapa final'!#REF!="Catastrófico"),CONCATENATE("R9C",'Mapa final'!#REF!),"")</f>
        <v>#REF!</v>
      </c>
      <c r="AJ34" s="26" t="e">
        <f>IF(AND('Mapa final'!#REF!="Media",'Mapa final'!#REF!="Catastrófico"),CONCATENATE("R9C",'Mapa final'!#REF!),"")</f>
        <v>#REF!</v>
      </c>
      <c r="AK34" s="26" t="e">
        <f>IF(AND('Mapa final'!#REF!="Media",'Mapa final'!#REF!="Catastrófico"),CONCATENATE("R9C",'Mapa final'!#REF!),"")</f>
        <v>#REF!</v>
      </c>
      <c r="AL34" s="26" t="e">
        <f>IF(AND('Mapa final'!#REF!="Media",'Mapa final'!#REF!="Catastrófico"),CONCATENATE("R9C",'Mapa final'!#REF!),"")</f>
        <v>#REF!</v>
      </c>
      <c r="AM34" s="26" t="e">
        <f>IF(AND('Mapa final'!#REF!="Media",'Mapa final'!#REF!="Catastrófico"),CONCATENATE("R9C",'Mapa final'!#REF!),"")</f>
        <v>#REF!</v>
      </c>
      <c r="AN34" s="1"/>
      <c r="AO34" s="490"/>
      <c r="AP34" s="298"/>
      <c r="AQ34" s="298"/>
      <c r="AR34" s="298"/>
      <c r="AS34" s="298"/>
      <c r="AT34" s="49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467"/>
      <c r="C35" s="298"/>
      <c r="D35" s="299"/>
      <c r="E35" s="476"/>
      <c r="F35" s="477"/>
      <c r="G35" s="477"/>
      <c r="H35" s="477"/>
      <c r="I35" s="479"/>
      <c r="J35" s="32" t="e">
        <f>IF(AND('Mapa final'!#REF!="Media",'Mapa final'!#REF!="Leve"),CONCATENATE("R10C",'Mapa final'!#REF!),"")</f>
        <v>#REF!</v>
      </c>
      <c r="K35" s="32" t="e">
        <f>IF(AND('Mapa final'!#REF!="Media",'Mapa final'!#REF!="Leve"),CONCATENATE("R10C",'Mapa final'!#REF!),"")</f>
        <v>#REF!</v>
      </c>
      <c r="L35" s="32" t="e">
        <f>IF(AND('Mapa final'!#REF!="Media",'Mapa final'!#REF!="Leve"),CONCATENATE("R10C",'Mapa final'!#REF!),"")</f>
        <v>#REF!</v>
      </c>
      <c r="M35" s="32" t="e">
        <f>IF(AND('Mapa final'!#REF!="Media",'Mapa final'!#REF!="Leve"),CONCATENATE("R10C",'Mapa final'!#REF!),"")</f>
        <v>#REF!</v>
      </c>
      <c r="N35" s="37" t="e">
        <f>IF(AND('Mapa final'!#REF!="Media",'Mapa final'!#REF!="Leve"),CONCATENATE("R10C",'Mapa final'!#REF!),"")</f>
        <v>#REF!</v>
      </c>
      <c r="O35" s="38" t="e">
        <f>IF(AND('Mapa final'!#REF!="Media",'Mapa final'!#REF!="Leve"),CONCATENATE("R10C",'Mapa final'!#REF!),"")</f>
        <v>#REF!</v>
      </c>
      <c r="P35" s="37" t="e">
        <f>IF(AND('Mapa final'!#REF!="Media",'Mapa final'!#REF!="Menor"),CONCATENATE("R10C",'Mapa final'!#REF!),"")</f>
        <v>#REF!</v>
      </c>
      <c r="Q35" s="37" t="e">
        <f>IF(AND('Mapa final'!#REF!="Media",'Mapa final'!#REF!="Menor"),CONCATENATE("R10C",'Mapa final'!#REF!),"")</f>
        <v>#REF!</v>
      </c>
      <c r="R35" s="37" t="e">
        <f>IF(AND('Mapa final'!#REF!="Media",'Mapa final'!#REF!="Menor"),CONCATENATE("R10C",'Mapa final'!#REF!),"")</f>
        <v>#REF!</v>
      </c>
      <c r="S35" s="37" t="e">
        <f>IF(AND('Mapa final'!#REF!="Media",'Mapa final'!#REF!="Menor"),CONCATENATE("R10C",'Mapa final'!#REF!),"")</f>
        <v>#REF!</v>
      </c>
      <c r="T35" s="37" t="e">
        <f>IF(AND('Mapa final'!#REF!="Media",'Mapa final'!#REF!="Menor"),CONCATENATE("R10C",'Mapa final'!#REF!),"")</f>
        <v>#REF!</v>
      </c>
      <c r="U35" s="38" t="e">
        <f>IF(AND('Mapa final'!#REF!="Media",'Mapa final'!#REF!="Menor"),CONCATENATE("R10C",'Mapa final'!#REF!),"")</f>
        <v>#REF!</v>
      </c>
      <c r="V35" s="37" t="e">
        <f>IF(AND('Mapa final'!#REF!="Media",'Mapa final'!#REF!="Moderado"),CONCATENATE("R10C",'Mapa final'!#REF!),"")</f>
        <v>#REF!</v>
      </c>
      <c r="W35" s="37" t="e">
        <f>IF(AND('Mapa final'!#REF!="Media",'Mapa final'!#REF!="Moderado"),CONCATENATE("R10C",'Mapa final'!#REF!),"")</f>
        <v>#REF!</v>
      </c>
      <c r="X35" s="37" t="e">
        <f>IF(AND('Mapa final'!#REF!="Media",'Mapa final'!#REF!="Moderado"),CONCATENATE("R10C",'Mapa final'!#REF!),"")</f>
        <v>#REF!</v>
      </c>
      <c r="Y35" s="37" t="e">
        <f>IF(AND('Mapa final'!#REF!="Media",'Mapa final'!#REF!="Moderado"),CONCATENATE("R10C",'Mapa final'!#REF!),"")</f>
        <v>#REF!</v>
      </c>
      <c r="Z35" s="37" t="e">
        <f>IF(AND('Mapa final'!#REF!="Media",'Mapa final'!#REF!="Moderado"),CONCATENATE("R10C",'Mapa final'!#REF!),"")</f>
        <v>#REF!</v>
      </c>
      <c r="AA35" s="38" t="e">
        <f>IF(AND('Mapa final'!#REF!="Media",'Mapa final'!#REF!="Moderado"),CONCATENATE("R10C",'Mapa final'!#REF!),"")</f>
        <v>#REF!</v>
      </c>
      <c r="AB35" s="39" t="e">
        <f>IF(AND('Mapa final'!#REF!="Media",'Mapa final'!#REF!="Mayor"),CONCATENATE("R10C",'Mapa final'!#REF!),"")</f>
        <v>#REF!</v>
      </c>
      <c r="AC35" s="39" t="e">
        <f>IF(AND('Mapa final'!#REF!="Media",'Mapa final'!#REF!="Mayor"),CONCATENATE("R10C",'Mapa final'!#REF!),"")</f>
        <v>#REF!</v>
      </c>
      <c r="AD35" s="39" t="e">
        <f>IF(AND('Mapa final'!#REF!="Media",'Mapa final'!#REF!="Mayor"),CONCATENATE("R10C",'Mapa final'!#REF!),"")</f>
        <v>#REF!</v>
      </c>
      <c r="AE35" s="39" t="e">
        <f>IF(AND('Mapa final'!#REF!="Media",'Mapa final'!#REF!="Mayor"),CONCATENATE("R10C",'Mapa final'!#REF!),"")</f>
        <v>#REF!</v>
      </c>
      <c r="AF35" s="39" t="e">
        <f>IF(AND('Mapa final'!#REF!="Media",'Mapa final'!#REF!="Mayor"),CONCATENATE("R10C",'Mapa final'!#REF!),"")</f>
        <v>#REF!</v>
      </c>
      <c r="AG35" s="28" t="e">
        <f>IF(AND('Mapa final'!#REF!="Media",'Mapa final'!#REF!="Mayor"),CONCATENATE("R10C",'Mapa final'!#REF!),"")</f>
        <v>#REF!</v>
      </c>
      <c r="AH35" s="29" t="e">
        <f>IF(AND('Mapa final'!#REF!="Media",'Mapa final'!#REF!="Catastrófico"),CONCATENATE("R10C",'Mapa final'!#REF!),"")</f>
        <v>#REF!</v>
      </c>
      <c r="AI35" s="29" t="e">
        <f>IF(AND('Mapa final'!#REF!="Media",'Mapa final'!#REF!="Catastrófico"),CONCATENATE("R10C",'Mapa final'!#REF!),"")</f>
        <v>#REF!</v>
      </c>
      <c r="AJ35" s="29" t="e">
        <f>IF(AND('Mapa final'!#REF!="Media",'Mapa final'!#REF!="Catastrófico"),CONCATENATE("R10C",'Mapa final'!#REF!),"")</f>
        <v>#REF!</v>
      </c>
      <c r="AK35" s="29" t="e">
        <f>IF(AND('Mapa final'!#REF!="Media",'Mapa final'!#REF!="Catastrófico"),CONCATENATE("R10C",'Mapa final'!#REF!),"")</f>
        <v>#REF!</v>
      </c>
      <c r="AL35" s="29" t="e">
        <f>IF(AND('Mapa final'!#REF!="Media",'Mapa final'!#REF!="Catastrófico"),CONCATENATE("R10C",'Mapa final'!#REF!),"")</f>
        <v>#REF!</v>
      </c>
      <c r="AM35" s="29" t="e">
        <f>IF(AND('Mapa final'!#REF!="Media",'Mapa final'!#REF!="Catastrófico"),CONCATENATE("R10C",'Mapa final'!#REF!),"")</f>
        <v>#REF!</v>
      </c>
      <c r="AN35" s="1"/>
      <c r="AO35" s="492"/>
      <c r="AP35" s="493"/>
      <c r="AQ35" s="493"/>
      <c r="AR35" s="493"/>
      <c r="AS35" s="493"/>
      <c r="AT35" s="49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467"/>
      <c r="C36" s="298"/>
      <c r="D36" s="299"/>
      <c r="E36" s="509" t="s">
        <v>135</v>
      </c>
      <c r="F36" s="472"/>
      <c r="G36" s="472"/>
      <c r="H36" s="472"/>
      <c r="I36" s="472"/>
      <c r="J36" s="40" t="str">
        <f>IF(AND('Mapa final'!$AB$20="Baja",'Mapa final'!$AD$20="Leve"),CONCATENATE("R1C",'Mapa final'!$R$20),"")</f>
        <v/>
      </c>
      <c r="K36" s="40" t="str">
        <f>IF(AND('Mapa final'!$AB$21="Baja",'Mapa final'!$AD$21="Leve"),CONCATENATE("R1C",'Mapa final'!$R$21),"")</f>
        <v/>
      </c>
      <c r="L36" s="40" t="str">
        <f>IF(AND('Mapa final'!$AB$22="Baja",'Mapa final'!$AD$22="Leve"),CONCATENATE("R1C",'Mapa final'!$R$22),"")</f>
        <v/>
      </c>
      <c r="M36" s="40" t="str">
        <f>IF(AND('Mapa final'!$AB$23="Baja",'Mapa final'!$AD$23="Leve"),CONCATENATE("R1C",'Mapa final'!$R$23),"")</f>
        <v/>
      </c>
      <c r="N36" s="41" t="str">
        <f>IF(AND('Mapa final'!$AB$24="Baja",'Mapa final'!$AD$24="Leve"),CONCATENATE("R1C",'Mapa final'!$R$24),"")</f>
        <v/>
      </c>
      <c r="O36" s="42" t="str">
        <f>IF(AND('Mapa final'!$AB$25="Baja",'Mapa final'!$AD$25="Leve"),CONCATENATE("R1C",'Mapa final'!$R$25),"")</f>
        <v/>
      </c>
      <c r="P36" s="34" t="str">
        <f>IF(AND('Mapa final'!$AB$20="Baja",'Mapa final'!$AD$20="Menor"),CONCATENATE("R1C",'Mapa final'!$R$20),"")</f>
        <v/>
      </c>
      <c r="Q36" s="34" t="str">
        <f>IF(AND('Mapa final'!$AB$21="Baja",'Mapa final'!$AD$21="Menor"),CONCATENATE("R1C",'Mapa final'!$R$21),"")</f>
        <v/>
      </c>
      <c r="R36" s="34" t="str">
        <f>IF(AND('Mapa final'!$AB$22="Baja",'Mapa final'!$AD$22="Menor"),CONCATENATE("R1C",'Mapa final'!$R$22),"")</f>
        <v/>
      </c>
      <c r="S36" s="34" t="str">
        <f>IF(AND('Mapa final'!$AB$23="Baja",'Mapa final'!$AD$23="Menor"),CONCATENATE("R1C",'Mapa final'!$R$23),"")</f>
        <v/>
      </c>
      <c r="T36" s="34" t="str">
        <f>IF(AND('Mapa final'!$AB$24="Baja",'Mapa final'!$AD$24="Menor"),CONCATENATE("R1C",'Mapa final'!$R$24),"")</f>
        <v/>
      </c>
      <c r="U36" s="35" t="str">
        <f>IF(AND('Mapa final'!$AB$25="Baja",'Mapa final'!$AD$25="Menor"),CONCATENATE("R1C",'Mapa final'!$R$25),"")</f>
        <v/>
      </c>
      <c r="V36" s="34" t="str">
        <f>IF(AND('Mapa final'!$AB$20="Baja",'Mapa final'!$AD$20="Moderado"),CONCATENATE("R1C",'Mapa final'!$R$20),"")</f>
        <v/>
      </c>
      <c r="W36" s="34" t="str">
        <f>IF(AND('Mapa final'!$AB$21="Baja",'Mapa final'!$AD$21="Moderado"),CONCATENATE("R1C",'Mapa final'!$R$21),"")</f>
        <v/>
      </c>
      <c r="X36" s="34" t="str">
        <f>IF(AND('Mapa final'!$AB$22="Baja",'Mapa final'!$AD$22="Moderado"),CONCATENATE("R1C",'Mapa final'!$R$22),"")</f>
        <v/>
      </c>
      <c r="Y36" s="34" t="str">
        <f>IF(AND('Mapa final'!$AB$23="Baja",'Mapa final'!$AD$23="Moderado"),CONCATENATE("R1C",'Mapa final'!$R$23),"")</f>
        <v/>
      </c>
      <c r="Z36" s="34" t="str">
        <f>IF(AND('Mapa final'!$AB$24="Baja",'Mapa final'!$AD$24="Moderado"),CONCATENATE("R1C",'Mapa final'!$R$24),"")</f>
        <v/>
      </c>
      <c r="AA36" s="35" t="str">
        <f>IF(AND('Mapa final'!$AB$25="Baja",'Mapa final'!$AD$25="Moderado"),CONCATENATE("R1C",'Mapa final'!$R$25),"")</f>
        <v/>
      </c>
      <c r="AB36" s="36" t="str">
        <f>IF(AND('Mapa final'!$AB$20="Baja",'Mapa final'!$AD$20="Mayor"),CONCATENATE("R1C",'Mapa final'!$R$20),"")</f>
        <v/>
      </c>
      <c r="AC36" s="36" t="str">
        <f>IF(AND('Mapa final'!$AB$21="Baja",'Mapa final'!$AD$21="Mayor"),CONCATENATE("R1C",'Mapa final'!$R$21),"")</f>
        <v/>
      </c>
      <c r="AD36" s="36" t="str">
        <f>IF(AND('Mapa final'!$AB$22="Baja",'Mapa final'!$AD$22="Mayor"),CONCATENATE("R1C",'Mapa final'!$R$22),"")</f>
        <v/>
      </c>
      <c r="AE36" s="36" t="str">
        <f>IF(AND('Mapa final'!$AB$23="Baja",'Mapa final'!$AD$23="Mayor"),CONCATENATE("R1C",'Mapa final'!$R$23),"")</f>
        <v/>
      </c>
      <c r="AF36" s="36" t="str">
        <f>IF(AND('Mapa final'!$AB$24="Baja",'Mapa final'!$AD$24="Mayor"),CONCATENATE("R1C",'Mapa final'!$R$24),"")</f>
        <v/>
      </c>
      <c r="AG36" s="25" t="str">
        <f>IF(AND('Mapa final'!$AB$25="Baja",'Mapa final'!$AD$25="Mayor"),CONCATENATE("R1C",'Mapa final'!$R$25),"")</f>
        <v/>
      </c>
      <c r="AH36" s="26" t="str">
        <f>IF(AND('Mapa final'!$AB$20="Baja",'Mapa final'!$AD$20="Catastrófico"),CONCATENATE("R1C",'Mapa final'!$R$20),"")</f>
        <v/>
      </c>
      <c r="AI36" s="26" t="str">
        <f>IF(AND('Mapa final'!$AB$21="Baja",'Mapa final'!$AD$21="Catastrófico"),CONCATENATE("R1C",'Mapa final'!$R$21),"")</f>
        <v/>
      </c>
      <c r="AJ36" s="26" t="str">
        <f>IF(AND('Mapa final'!$AB$22="Baja",'Mapa final'!$AD$22="Catastrófico"),CONCATENATE("R1C",'Mapa final'!$R$22),"")</f>
        <v/>
      </c>
      <c r="AK36" s="26" t="str">
        <f>IF(AND('Mapa final'!$AB$23="Baja",'Mapa final'!$AD$23="Catastrófico"),CONCATENATE("R1C",'Mapa final'!$R$23),"")</f>
        <v/>
      </c>
      <c r="AL36" s="26" t="str">
        <f>IF(AND('Mapa final'!$AB$24="Baja",'Mapa final'!$AD$24="Catastrófico"),CONCATENATE("R1C",'Mapa final'!$R$24),"")</f>
        <v/>
      </c>
      <c r="AM36" s="26" t="str">
        <f>IF(AND('Mapa final'!$AB$25="Baja",'Mapa final'!$AD$25="Catastrófico"),CONCATENATE("R1C",'Mapa final'!$R$25),"")</f>
        <v/>
      </c>
      <c r="AN36" s="1"/>
      <c r="AO36" s="508" t="s">
        <v>136</v>
      </c>
      <c r="AP36" s="488"/>
      <c r="AQ36" s="488"/>
      <c r="AR36" s="488"/>
      <c r="AS36" s="488"/>
      <c r="AT36" s="489"/>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467"/>
      <c r="C37" s="298"/>
      <c r="D37" s="299"/>
      <c r="E37" s="310"/>
      <c r="F37" s="298"/>
      <c r="G37" s="298"/>
      <c r="H37" s="298"/>
      <c r="I37" s="298"/>
      <c r="J37" s="40" t="str">
        <f>IF(AND('Mapa final'!$AB$26="Baja",'Mapa final'!$AD$26="Leve"),CONCATENATE("R2C",'Mapa final'!$R$26),"")</f>
        <v/>
      </c>
      <c r="K37" s="40" t="str">
        <f>IF(AND('Mapa final'!$AB$27="Baja",'Mapa final'!$AD$27="Leve"),CONCATENATE("R2C",'Mapa final'!$R$27),"")</f>
        <v/>
      </c>
      <c r="L37" s="40" t="str">
        <f>IF(AND('Mapa final'!$AB$28="Baja",'Mapa final'!$AD$28="Leve"),CONCATENATE("R2C",'Mapa final'!$R$28),"")</f>
        <v/>
      </c>
      <c r="M37" s="40" t="str">
        <f>IF(AND('Mapa final'!$AB$31="Baja",'Mapa final'!$AD$31="Leve"),CONCATENATE("R2C",'Mapa final'!$R$31),"")</f>
        <v/>
      </c>
      <c r="N37" s="41" t="str">
        <f>IF(AND('Mapa final'!$AB$32="Baja",'Mapa final'!$AD$32="Leve"),CONCATENATE("R2C",'Mapa final'!$R$32),"")</f>
        <v/>
      </c>
      <c r="O37" s="42" t="str">
        <f>IF(AND('Mapa final'!$AB$35="Baja",'Mapa final'!$AD$35="Leve"),CONCATENATE("R2C",'Mapa final'!$R$35),"")</f>
        <v/>
      </c>
      <c r="P37" s="34" t="str">
        <f>IF(AND('Mapa final'!$AB$26="Baja",'Mapa final'!$AD$26="Menor"),CONCATENATE("R2C",'Mapa final'!$R$26),"")</f>
        <v/>
      </c>
      <c r="Q37" s="34" t="str">
        <f>IF(AND('Mapa final'!$AB$27="Baja",'Mapa final'!$AD$27="Menor"),CONCATENATE("R2C",'Mapa final'!$R$27),"")</f>
        <v/>
      </c>
      <c r="R37" s="34" t="str">
        <f>IF(AND('Mapa final'!$AB$28="Baja",'Mapa final'!$AD$28="Menor"),CONCATENATE("R2C",'Mapa final'!$R$28),"")</f>
        <v/>
      </c>
      <c r="S37" s="34" t="str">
        <f>IF(AND('Mapa final'!$AB$31="Baja",'Mapa final'!$AD$31="Menor"),CONCATENATE("R2C",'Mapa final'!$R$31),"")</f>
        <v/>
      </c>
      <c r="T37" s="34" t="str">
        <f>IF(AND('Mapa final'!$AB$32="Baja",'Mapa final'!$AD$32="Menor"),CONCATENATE("R2C",'Mapa final'!$R$32),"")</f>
        <v/>
      </c>
      <c r="U37" s="35" t="str">
        <f>IF(AND('Mapa final'!$AB$35="Baja",'Mapa final'!$AD$35="Menor"),CONCATENATE("R2C",'Mapa final'!$R$35),"")</f>
        <v/>
      </c>
      <c r="V37" s="34" t="str">
        <f>IF(AND('Mapa final'!$AB$26="Baja",'Mapa final'!$AD$26="Moderado"),CONCATENATE("R2C",'Mapa final'!$R$26),"")</f>
        <v/>
      </c>
      <c r="W37" s="34" t="str">
        <f>IF(AND('Mapa final'!$AB$27="Baja",'Mapa final'!$AD$27="Moderado"),CONCATENATE("R2C",'Mapa final'!$R$27),"")</f>
        <v/>
      </c>
      <c r="X37" s="34" t="str">
        <f>IF(AND('Mapa final'!$AB$28="Baja",'Mapa final'!$AD$28="Moderado"),CONCATENATE("R2C",'Mapa final'!$R$28),"")</f>
        <v/>
      </c>
      <c r="Y37" s="34" t="str">
        <f>IF(AND('Mapa final'!$AB$31="Baja",'Mapa final'!$AD$31="Moderado"),CONCATENATE("R2C",'Mapa final'!$R$31),"")</f>
        <v/>
      </c>
      <c r="Z37" s="34" t="str">
        <f>IF(AND('Mapa final'!$AB$32="Baja",'Mapa final'!$AD$32="Moderado"),CONCATENATE("R2C",'Mapa final'!$R$32),"")</f>
        <v/>
      </c>
      <c r="AA37" s="35" t="str">
        <f>IF(AND('Mapa final'!$AB$35="Baja",'Mapa final'!$AD$35="Moderado"),CONCATENATE("R2C",'Mapa final'!$R$35),"")</f>
        <v/>
      </c>
      <c r="AB37" s="36" t="str">
        <f>IF(AND('Mapa final'!$AB$26="Baja",'Mapa final'!$AD$26="Mayor"),CONCATENATE("R2C",'Mapa final'!$R$26),"")</f>
        <v/>
      </c>
      <c r="AC37" s="36" t="str">
        <f>IF(AND('Mapa final'!$AB$27="Baja",'Mapa final'!$AD$27="Mayor"),CONCATENATE("R2C",'Mapa final'!$R$27),"")</f>
        <v/>
      </c>
      <c r="AD37" s="36" t="str">
        <f>IF(AND('Mapa final'!$AB$28="Baja",'Mapa final'!$AD$28="Mayor"),CONCATENATE("R2C",'Mapa final'!$R$28),"")</f>
        <v/>
      </c>
      <c r="AE37" s="36" t="str">
        <f>IF(AND('Mapa final'!$AB$31="Baja",'Mapa final'!$AD$31="Mayor"),CONCATENATE("R2C",'Mapa final'!$R$31),"")</f>
        <v/>
      </c>
      <c r="AF37" s="36" t="str">
        <f>IF(AND('Mapa final'!$AB$32="Baja",'Mapa final'!$AD$32="Mayor"),CONCATENATE("R2C",'Mapa final'!$R$32),"")</f>
        <v/>
      </c>
      <c r="AG37" s="25" t="str">
        <f>IF(AND('Mapa final'!$AB$35="Baja",'Mapa final'!$AD$35="Mayor"),CONCATENATE("R2C",'Mapa final'!$R$35),"")</f>
        <v/>
      </c>
      <c r="AH37" s="26" t="str">
        <f>IF(AND('Mapa final'!$AB$26="Baja",'Mapa final'!$AD$26="Catastrófico"),CONCATENATE("R2C",'Mapa final'!$R$26),"")</f>
        <v/>
      </c>
      <c r="AI37" s="26" t="str">
        <f>IF(AND('Mapa final'!$AB$27="Baja",'Mapa final'!$AD$27="Catastrófico"),CONCATENATE("R2C",'Mapa final'!$R$27),"")</f>
        <v/>
      </c>
      <c r="AJ37" s="26" t="str">
        <f>IF(AND('Mapa final'!$AB$28="Baja",'Mapa final'!$AD$28="Catastrófico"),CONCATENATE("R2C",'Mapa final'!$R$28),"")</f>
        <v/>
      </c>
      <c r="AK37" s="26" t="str">
        <f>IF(AND('Mapa final'!$AB$31="Baja",'Mapa final'!$AD$31="Catastrófico"),CONCATENATE("R2C",'Mapa final'!$R$31),"")</f>
        <v/>
      </c>
      <c r="AL37" s="26" t="str">
        <f>IF(AND('Mapa final'!$AB$32="Baja",'Mapa final'!$AD$32="Catastrófico"),CONCATENATE("R2C",'Mapa final'!$R$32),"")</f>
        <v/>
      </c>
      <c r="AM37" s="26" t="str">
        <f>IF(AND('Mapa final'!$AB$35="Baja",'Mapa final'!$AD$35="Catastrófico"),CONCATENATE("R2C",'Mapa final'!$R$35),"")</f>
        <v/>
      </c>
      <c r="AN37" s="1"/>
      <c r="AO37" s="490"/>
      <c r="AP37" s="298"/>
      <c r="AQ37" s="298"/>
      <c r="AR37" s="298"/>
      <c r="AS37" s="298"/>
      <c r="AT37" s="49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467"/>
      <c r="C38" s="298"/>
      <c r="D38" s="299"/>
      <c r="E38" s="310"/>
      <c r="F38" s="298"/>
      <c r="G38" s="298"/>
      <c r="H38" s="298"/>
      <c r="I38" s="298"/>
      <c r="J38" s="40" t="str">
        <f>IF(AND('Mapa final'!$AB$36="Baja",'Mapa final'!$AD$36="Leve"),CONCATENATE("R3C",'Mapa final'!$R$36),"")</f>
        <v/>
      </c>
      <c r="K38" s="40" t="str">
        <f>IF(AND('Mapa final'!$AB$39="Baja",'Mapa final'!$AD$39="Leve"),CONCATENATE("R3C",'Mapa final'!$R$39),"")</f>
        <v/>
      </c>
      <c r="L38" s="40" t="e">
        <f>IF(AND('Mapa final'!#REF!="Baja",'Mapa final'!#REF!="Leve"),CONCATENATE("R3C",'Mapa final'!#REF!),"")</f>
        <v>#REF!</v>
      </c>
      <c r="M38" s="40" t="e">
        <f>IF(AND('Mapa final'!#REF!="Baja",'Mapa final'!#REF!="Leve"),CONCATENATE("R3C",'Mapa final'!#REF!),"")</f>
        <v>#REF!</v>
      </c>
      <c r="N38" s="41" t="e">
        <f>IF(AND('Mapa final'!#REF!="Baja",'Mapa final'!#REF!="Leve"),CONCATENATE("R3C",'Mapa final'!#REF!),"")</f>
        <v>#REF!</v>
      </c>
      <c r="O38" s="42" t="e">
        <f>IF(AND('Mapa final'!#REF!="Baja",'Mapa final'!#REF!="Leve"),CONCATENATE("R3C",'Mapa final'!#REF!),"")</f>
        <v>#REF!</v>
      </c>
      <c r="P38" s="34" t="str">
        <f>IF(AND('Mapa final'!$AB$36="Baja",'Mapa final'!$AD$36="Menor"),CONCATENATE("R3C",'Mapa final'!$R$36),"")</f>
        <v/>
      </c>
      <c r="Q38" s="34" t="str">
        <f>IF(AND('Mapa final'!$AB$39="Baja",'Mapa final'!$AD$39="Menor"),CONCATENATE("R3C",'Mapa final'!$R$39),"")</f>
        <v/>
      </c>
      <c r="R38" s="34" t="e">
        <f>IF(AND('Mapa final'!#REF!="Baja",'Mapa final'!#REF!="Menor"),CONCATENATE("R3C",'Mapa final'!#REF!),"")</f>
        <v>#REF!</v>
      </c>
      <c r="S38" s="34" t="e">
        <f>IF(AND('Mapa final'!#REF!="Baja",'Mapa final'!#REF!="Menor"),CONCATENATE("R3C",'Mapa final'!#REF!),"")</f>
        <v>#REF!</v>
      </c>
      <c r="T38" s="34" t="e">
        <f>IF(AND('Mapa final'!#REF!="Baja",'Mapa final'!#REF!="Menor"),CONCATENATE("R3C",'Mapa final'!#REF!),"")</f>
        <v>#REF!</v>
      </c>
      <c r="U38" s="35" t="e">
        <f>IF(AND('Mapa final'!#REF!="Baja",'Mapa final'!#REF!="Menor"),CONCATENATE("R3C",'Mapa final'!#REF!),"")</f>
        <v>#REF!</v>
      </c>
      <c r="V38" s="34" t="str">
        <f>IF(AND('Mapa final'!$AB$36="Baja",'Mapa final'!$AD$36="Moderado"),CONCATENATE("R3C",'Mapa final'!$R$36),"")</f>
        <v/>
      </c>
      <c r="W38" s="34" t="str">
        <f>IF(AND('Mapa final'!$AB$39="Baja",'Mapa final'!$AD$39="Moderado"),CONCATENATE("R3C",'Mapa final'!$R$39),"")</f>
        <v/>
      </c>
      <c r="X38" s="34" t="e">
        <f>IF(AND('Mapa final'!#REF!="Baja",'Mapa final'!#REF!="Moderado"),CONCATENATE("R3C",'Mapa final'!#REF!),"")</f>
        <v>#REF!</v>
      </c>
      <c r="Y38" s="34" t="e">
        <f>IF(AND('Mapa final'!#REF!="Baja",'Mapa final'!#REF!="Moderado"),CONCATENATE("R3C",'Mapa final'!#REF!),"")</f>
        <v>#REF!</v>
      </c>
      <c r="Z38" s="34" t="e">
        <f>IF(AND('Mapa final'!#REF!="Baja",'Mapa final'!#REF!="Moderado"),CONCATENATE("R3C",'Mapa final'!#REF!),"")</f>
        <v>#REF!</v>
      </c>
      <c r="AA38" s="35" t="e">
        <f>IF(AND('Mapa final'!#REF!="Baja",'Mapa final'!#REF!="Moderado"),CONCATENATE("R3C",'Mapa final'!#REF!),"")</f>
        <v>#REF!</v>
      </c>
      <c r="AB38" s="36" t="str">
        <f>IF(AND('Mapa final'!$AB$36="Baja",'Mapa final'!$AD$36="Mayor"),CONCATENATE("R3C",'Mapa final'!$R$36),"")</f>
        <v/>
      </c>
      <c r="AC38" s="36" t="str">
        <f>IF(AND('Mapa final'!$AB$39="Baja",'Mapa final'!$AD$39="Mayor"),CONCATENATE("R3C",'Mapa final'!$R$39),"")</f>
        <v/>
      </c>
      <c r="AD38" s="36" t="e">
        <f>IF(AND('Mapa final'!#REF!="Baja",'Mapa final'!#REF!="Mayor"),CONCATENATE("R3C",'Mapa final'!#REF!),"")</f>
        <v>#REF!</v>
      </c>
      <c r="AE38" s="36" t="e">
        <f>IF(AND('Mapa final'!#REF!="Baja",'Mapa final'!#REF!="Mayor"),CONCATENATE("R3C",'Mapa final'!#REF!),"")</f>
        <v>#REF!</v>
      </c>
      <c r="AF38" s="36" t="e">
        <f>IF(AND('Mapa final'!#REF!="Baja",'Mapa final'!#REF!="Mayor"),CONCATENATE("R3C",'Mapa final'!#REF!),"")</f>
        <v>#REF!</v>
      </c>
      <c r="AG38" s="25" t="e">
        <f>IF(AND('Mapa final'!#REF!="Baja",'Mapa final'!#REF!="Mayor"),CONCATENATE("R3C",'Mapa final'!#REF!),"")</f>
        <v>#REF!</v>
      </c>
      <c r="AH38" s="26" t="str">
        <f>IF(AND('Mapa final'!$AB$36="Baja",'Mapa final'!$AD$36="Catastrófico"),CONCATENATE("R3C",'Mapa final'!$R$36),"")</f>
        <v/>
      </c>
      <c r="AI38" s="26" t="str">
        <f>IF(AND('Mapa final'!$AB$39="Baja",'Mapa final'!$AD$39="Catastrófico"),CONCATENATE("R3C",'Mapa final'!$R$39),"")</f>
        <v/>
      </c>
      <c r="AJ38" s="26" t="e">
        <f>IF(AND('Mapa final'!#REF!="Baja",'Mapa final'!#REF!="Catastrófico"),CONCATENATE("R3C",'Mapa final'!#REF!),"")</f>
        <v>#REF!</v>
      </c>
      <c r="AK38" s="26" t="e">
        <f>IF(AND('Mapa final'!#REF!="Baja",'Mapa final'!#REF!="Catastrófico"),CONCATENATE("R3C",'Mapa final'!#REF!),"")</f>
        <v>#REF!</v>
      </c>
      <c r="AL38" s="26" t="e">
        <f>IF(AND('Mapa final'!#REF!="Baja",'Mapa final'!#REF!="Catastrófico"),CONCATENATE("R3C",'Mapa final'!#REF!),"")</f>
        <v>#REF!</v>
      </c>
      <c r="AM38" s="26" t="e">
        <f>IF(AND('Mapa final'!#REF!="Baja",'Mapa final'!#REF!="Catastrófico"),CONCATENATE("R3C",'Mapa final'!#REF!),"")</f>
        <v>#REF!</v>
      </c>
      <c r="AN38" s="1"/>
      <c r="AO38" s="490"/>
      <c r="AP38" s="298"/>
      <c r="AQ38" s="298"/>
      <c r="AR38" s="298"/>
      <c r="AS38" s="298"/>
      <c r="AT38" s="49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467"/>
      <c r="C39" s="298"/>
      <c r="D39" s="299"/>
      <c r="E39" s="310"/>
      <c r="F39" s="298"/>
      <c r="G39" s="298"/>
      <c r="H39" s="298"/>
      <c r="I39" s="298"/>
      <c r="J39" s="40" t="e">
        <f>IF(AND('Mapa final'!#REF!="Baja",'Mapa final'!#REF!="Leve"),CONCATENATE("R4C",'Mapa final'!#REF!),"")</f>
        <v>#REF!</v>
      </c>
      <c r="K39" s="40" t="e">
        <f>IF(AND('Mapa final'!#REF!="Baja",'Mapa final'!#REF!="Leve"),CONCATENATE("R4C",'Mapa final'!#REF!),"")</f>
        <v>#REF!</v>
      </c>
      <c r="L39" s="40" t="e">
        <f>IF(AND('Mapa final'!#REF!="Baja",'Mapa final'!#REF!="Leve"),CONCATENATE("R4C",'Mapa final'!#REF!),"")</f>
        <v>#REF!</v>
      </c>
      <c r="M39" s="40" t="e">
        <f>IF(AND('Mapa final'!#REF!="Baja",'Mapa final'!#REF!="Leve"),CONCATENATE("R4C",'Mapa final'!#REF!),"")</f>
        <v>#REF!</v>
      </c>
      <c r="N39" s="41" t="e">
        <f>IF(AND('Mapa final'!#REF!="Baja",'Mapa final'!#REF!="Leve"),CONCATENATE("R4C",'Mapa final'!#REF!),"")</f>
        <v>#REF!</v>
      </c>
      <c r="O39" s="42" t="e">
        <f>IF(AND('Mapa final'!#REF!="Baja",'Mapa final'!#REF!="Leve"),CONCATENATE("R4C",'Mapa final'!#REF!),"")</f>
        <v>#REF!</v>
      </c>
      <c r="P39" s="34" t="e">
        <f>IF(AND('Mapa final'!#REF!="Baja",'Mapa final'!#REF!="Menor"),CONCATENATE("R4C",'Mapa final'!#REF!),"")</f>
        <v>#REF!</v>
      </c>
      <c r="Q39" s="34" t="e">
        <f>IF(AND('Mapa final'!#REF!="Baja",'Mapa final'!#REF!="Menor"),CONCATENATE("R4C",'Mapa final'!#REF!),"")</f>
        <v>#REF!</v>
      </c>
      <c r="R39" s="34" t="e">
        <f>IF(AND('Mapa final'!#REF!="Baja",'Mapa final'!#REF!="Menor"),CONCATENATE("R4C",'Mapa final'!#REF!),"")</f>
        <v>#REF!</v>
      </c>
      <c r="S39" s="34" t="e">
        <f>IF(AND('Mapa final'!#REF!="Baja",'Mapa final'!#REF!="Menor"),CONCATENATE("R4C",'Mapa final'!#REF!),"")</f>
        <v>#REF!</v>
      </c>
      <c r="T39" s="34" t="e">
        <f>IF(AND('Mapa final'!#REF!="Baja",'Mapa final'!#REF!="Menor"),CONCATENATE("R4C",'Mapa final'!#REF!),"")</f>
        <v>#REF!</v>
      </c>
      <c r="U39" s="35" t="e">
        <f>IF(AND('Mapa final'!#REF!="Baja",'Mapa final'!#REF!="Menor"),CONCATENATE("R4C",'Mapa final'!#REF!),"")</f>
        <v>#REF!</v>
      </c>
      <c r="V39" s="34" t="e">
        <f>IF(AND('Mapa final'!#REF!="Baja",'Mapa final'!#REF!="Moderado"),CONCATENATE("R4C",'Mapa final'!#REF!),"")</f>
        <v>#REF!</v>
      </c>
      <c r="W39" s="34" t="e">
        <f>IF(AND('Mapa final'!#REF!="Baja",'Mapa final'!#REF!="Moderado"),CONCATENATE("R4C",'Mapa final'!#REF!),"")</f>
        <v>#REF!</v>
      </c>
      <c r="X39" s="34" t="e">
        <f>IF(AND('Mapa final'!#REF!="Baja",'Mapa final'!#REF!="Moderado"),CONCATENATE("R4C",'Mapa final'!#REF!),"")</f>
        <v>#REF!</v>
      </c>
      <c r="Y39" s="34" t="e">
        <f>IF(AND('Mapa final'!#REF!="Baja",'Mapa final'!#REF!="Moderado"),CONCATENATE("R4C",'Mapa final'!#REF!),"")</f>
        <v>#REF!</v>
      </c>
      <c r="Z39" s="34" t="e">
        <f>IF(AND('Mapa final'!#REF!="Baja",'Mapa final'!#REF!="Moderado"),CONCATENATE("R4C",'Mapa final'!#REF!),"")</f>
        <v>#REF!</v>
      </c>
      <c r="AA39" s="35" t="e">
        <f>IF(AND('Mapa final'!#REF!="Baja",'Mapa final'!#REF!="Moderado"),CONCATENATE("R4C",'Mapa final'!#REF!),"")</f>
        <v>#REF!</v>
      </c>
      <c r="AB39" s="36" t="e">
        <f>IF(AND('Mapa final'!#REF!="Baja",'Mapa final'!#REF!="Mayor"),CONCATENATE("R4C",'Mapa final'!#REF!),"")</f>
        <v>#REF!</v>
      </c>
      <c r="AC39" s="36" t="e">
        <f>IF(AND('Mapa final'!#REF!="Baja",'Mapa final'!#REF!="Mayor"),CONCATENATE("R4C",'Mapa final'!#REF!),"")</f>
        <v>#REF!</v>
      </c>
      <c r="AD39" s="36" t="e">
        <f>IF(AND('Mapa final'!#REF!="Baja",'Mapa final'!#REF!="Mayor"),CONCATENATE("R4C",'Mapa final'!#REF!),"")</f>
        <v>#REF!</v>
      </c>
      <c r="AE39" s="36" t="e">
        <f>IF(AND('Mapa final'!#REF!="Baja",'Mapa final'!#REF!="Mayor"),CONCATENATE("R4C",'Mapa final'!#REF!),"")</f>
        <v>#REF!</v>
      </c>
      <c r="AF39" s="36" t="e">
        <f>IF(AND('Mapa final'!#REF!="Baja",'Mapa final'!#REF!="Mayor"),CONCATENATE("R4C",'Mapa final'!#REF!),"")</f>
        <v>#REF!</v>
      </c>
      <c r="AG39" s="25" t="e">
        <f>IF(AND('Mapa final'!#REF!="Baja",'Mapa final'!#REF!="Mayor"),CONCATENATE("R4C",'Mapa final'!#REF!),"")</f>
        <v>#REF!</v>
      </c>
      <c r="AH39" s="26" t="e">
        <f>IF(AND('Mapa final'!#REF!="Baja",'Mapa final'!#REF!="Catastrófico"),CONCATENATE("R4C",'Mapa final'!#REF!),"")</f>
        <v>#REF!</v>
      </c>
      <c r="AI39" s="26" t="e">
        <f>IF(AND('Mapa final'!#REF!="Baja",'Mapa final'!#REF!="Catastrófico"),CONCATENATE("R4C",'Mapa final'!#REF!),"")</f>
        <v>#REF!</v>
      </c>
      <c r="AJ39" s="26" t="e">
        <f>IF(AND('Mapa final'!#REF!="Baja",'Mapa final'!#REF!="Catastrófico"),CONCATENATE("R4C",'Mapa final'!#REF!),"")</f>
        <v>#REF!</v>
      </c>
      <c r="AK39" s="26" t="e">
        <f>IF(AND('Mapa final'!#REF!="Baja",'Mapa final'!#REF!="Catastrófico"),CONCATENATE("R4C",'Mapa final'!#REF!),"")</f>
        <v>#REF!</v>
      </c>
      <c r="AL39" s="26" t="e">
        <f>IF(AND('Mapa final'!#REF!="Baja",'Mapa final'!#REF!="Catastrófico"),CONCATENATE("R4C",'Mapa final'!#REF!),"")</f>
        <v>#REF!</v>
      </c>
      <c r="AM39" s="26" t="e">
        <f>IF(AND('Mapa final'!#REF!="Baja",'Mapa final'!#REF!="Catastrófico"),CONCATENATE("R4C",'Mapa final'!#REF!),"")</f>
        <v>#REF!</v>
      </c>
      <c r="AN39" s="1"/>
      <c r="AO39" s="490"/>
      <c r="AP39" s="298"/>
      <c r="AQ39" s="298"/>
      <c r="AR39" s="298"/>
      <c r="AS39" s="298"/>
      <c r="AT39" s="49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467"/>
      <c r="C40" s="298"/>
      <c r="D40" s="299"/>
      <c r="E40" s="310"/>
      <c r="F40" s="298"/>
      <c r="G40" s="298"/>
      <c r="H40" s="298"/>
      <c r="I40" s="298"/>
      <c r="J40" s="40" t="e">
        <f>IF(AND('Mapa final'!#REF!="Baja",'Mapa final'!#REF!="Leve"),CONCATENATE("R5C",'Mapa final'!#REF!),"")</f>
        <v>#REF!</v>
      </c>
      <c r="K40" s="40" t="e">
        <f>IF(AND('Mapa final'!#REF!="Baja",'Mapa final'!#REF!="Leve"),CONCATENATE("R5C",'Mapa final'!#REF!),"")</f>
        <v>#REF!</v>
      </c>
      <c r="L40" s="40" t="e">
        <f>IF(AND('Mapa final'!#REF!="Baja",'Mapa final'!#REF!="Leve"),CONCATENATE("R5C",'Mapa final'!#REF!),"")</f>
        <v>#REF!</v>
      </c>
      <c r="M40" s="40" t="e">
        <f>IF(AND('Mapa final'!#REF!="Baja",'Mapa final'!#REF!="Leve"),CONCATENATE("R5C",'Mapa final'!#REF!),"")</f>
        <v>#REF!</v>
      </c>
      <c r="N40" s="41" t="e">
        <f>IF(AND('Mapa final'!#REF!="Baja",'Mapa final'!#REF!="Leve"),CONCATENATE("R5C",'Mapa final'!#REF!),"")</f>
        <v>#REF!</v>
      </c>
      <c r="O40" s="42" t="e">
        <f>IF(AND('Mapa final'!#REF!="Baja",'Mapa final'!#REF!="Leve"),CONCATENATE("R5C",'Mapa final'!#REF!),"")</f>
        <v>#REF!</v>
      </c>
      <c r="P40" s="34" t="e">
        <f>IF(AND('Mapa final'!#REF!="Baja",'Mapa final'!#REF!="Menor"),CONCATENATE("R5C",'Mapa final'!#REF!),"")</f>
        <v>#REF!</v>
      </c>
      <c r="Q40" s="34" t="e">
        <f>IF(AND('Mapa final'!#REF!="Baja",'Mapa final'!#REF!="Menor"),CONCATENATE("R5C",'Mapa final'!#REF!),"")</f>
        <v>#REF!</v>
      </c>
      <c r="R40" s="34" t="e">
        <f>IF(AND('Mapa final'!#REF!="Baja",'Mapa final'!#REF!="Menor"),CONCATENATE("R5C",'Mapa final'!#REF!),"")</f>
        <v>#REF!</v>
      </c>
      <c r="S40" s="34" t="e">
        <f>IF(AND('Mapa final'!#REF!="Baja",'Mapa final'!#REF!="Menor"),CONCATENATE("R5C",'Mapa final'!#REF!),"")</f>
        <v>#REF!</v>
      </c>
      <c r="T40" s="34" t="e">
        <f>IF(AND('Mapa final'!#REF!="Baja",'Mapa final'!#REF!="Menor"),CONCATENATE("R5C",'Mapa final'!#REF!),"")</f>
        <v>#REF!</v>
      </c>
      <c r="U40" s="35" t="e">
        <f>IF(AND('Mapa final'!#REF!="Baja",'Mapa final'!#REF!="Menor"),CONCATENATE("R5C",'Mapa final'!#REF!),"")</f>
        <v>#REF!</v>
      </c>
      <c r="V40" s="34" t="e">
        <f>IF(AND('Mapa final'!#REF!="Baja",'Mapa final'!#REF!="Moderado"),CONCATENATE("R5C",'Mapa final'!#REF!),"")</f>
        <v>#REF!</v>
      </c>
      <c r="W40" s="34" t="e">
        <f>IF(AND('Mapa final'!#REF!="Baja",'Mapa final'!#REF!="Moderado"),CONCATENATE("R5C",'Mapa final'!#REF!),"")</f>
        <v>#REF!</v>
      </c>
      <c r="X40" s="34" t="e">
        <f>IF(AND('Mapa final'!#REF!="Baja",'Mapa final'!#REF!="Moderado"),CONCATENATE("R5C",'Mapa final'!#REF!),"")</f>
        <v>#REF!</v>
      </c>
      <c r="Y40" s="34" t="e">
        <f>IF(AND('Mapa final'!#REF!="Baja",'Mapa final'!#REF!="Moderado"),CONCATENATE("R5C",'Mapa final'!#REF!),"")</f>
        <v>#REF!</v>
      </c>
      <c r="Z40" s="34" t="e">
        <f>IF(AND('Mapa final'!#REF!="Baja",'Mapa final'!#REF!="Moderado"),CONCATENATE("R5C",'Mapa final'!#REF!),"")</f>
        <v>#REF!</v>
      </c>
      <c r="AA40" s="35" t="e">
        <f>IF(AND('Mapa final'!#REF!="Baja",'Mapa final'!#REF!="Moderado"),CONCATENATE("R5C",'Mapa final'!#REF!),"")</f>
        <v>#REF!</v>
      </c>
      <c r="AB40" s="36" t="e">
        <f>IF(AND('Mapa final'!#REF!="Baja",'Mapa final'!#REF!="Mayor"),CONCATENATE("R5C",'Mapa final'!#REF!),"")</f>
        <v>#REF!</v>
      </c>
      <c r="AC40" s="36" t="e">
        <f>IF(AND('Mapa final'!#REF!="Baja",'Mapa final'!#REF!="Mayor"),CONCATENATE("R5C",'Mapa final'!#REF!),"")</f>
        <v>#REF!</v>
      </c>
      <c r="AD40" s="36" t="e">
        <f>IF(AND('Mapa final'!#REF!="Baja",'Mapa final'!#REF!="Mayor"),CONCATENATE("R5C",'Mapa final'!#REF!),"")</f>
        <v>#REF!</v>
      </c>
      <c r="AE40" s="36" t="e">
        <f>IF(AND('Mapa final'!#REF!="Baja",'Mapa final'!#REF!="Mayor"),CONCATENATE("R5C",'Mapa final'!#REF!),"")</f>
        <v>#REF!</v>
      </c>
      <c r="AF40" s="36" t="e">
        <f>IF(AND('Mapa final'!#REF!="Baja",'Mapa final'!#REF!="Mayor"),CONCATENATE("R5C",'Mapa final'!#REF!),"")</f>
        <v>#REF!</v>
      </c>
      <c r="AG40" s="25" t="e">
        <f>IF(AND('Mapa final'!#REF!="Baja",'Mapa final'!#REF!="Mayor"),CONCATENATE("R5C",'Mapa final'!#REF!),"")</f>
        <v>#REF!</v>
      </c>
      <c r="AH40" s="26" t="e">
        <f>IF(AND('Mapa final'!#REF!="Baja",'Mapa final'!#REF!="Catastrófico"),CONCATENATE("R5C",'Mapa final'!#REF!),"")</f>
        <v>#REF!</v>
      </c>
      <c r="AI40" s="26" t="e">
        <f>IF(AND('Mapa final'!#REF!="Baja",'Mapa final'!#REF!="Catastrófico"),CONCATENATE("R5C",'Mapa final'!#REF!),"")</f>
        <v>#REF!</v>
      </c>
      <c r="AJ40" s="26" t="e">
        <f>IF(AND('Mapa final'!#REF!="Baja",'Mapa final'!#REF!="Catastrófico"),CONCATENATE("R5C",'Mapa final'!#REF!),"")</f>
        <v>#REF!</v>
      </c>
      <c r="AK40" s="26" t="e">
        <f>IF(AND('Mapa final'!#REF!="Baja",'Mapa final'!#REF!="Catastrófico"),CONCATENATE("R5C",'Mapa final'!#REF!),"")</f>
        <v>#REF!</v>
      </c>
      <c r="AL40" s="26" t="e">
        <f>IF(AND('Mapa final'!#REF!="Baja",'Mapa final'!#REF!="Catastrófico"),CONCATENATE("R5C",'Mapa final'!#REF!),"")</f>
        <v>#REF!</v>
      </c>
      <c r="AM40" s="26" t="e">
        <f>IF(AND('Mapa final'!#REF!="Baja",'Mapa final'!#REF!="Catastrófico"),CONCATENATE("R5C",'Mapa final'!#REF!),"")</f>
        <v>#REF!</v>
      </c>
      <c r="AN40" s="1"/>
      <c r="AO40" s="490"/>
      <c r="AP40" s="298"/>
      <c r="AQ40" s="298"/>
      <c r="AR40" s="298"/>
      <c r="AS40" s="298"/>
      <c r="AT40" s="49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467"/>
      <c r="C41" s="298"/>
      <c r="D41" s="299"/>
      <c r="E41" s="310"/>
      <c r="F41" s="298"/>
      <c r="G41" s="298"/>
      <c r="H41" s="298"/>
      <c r="I41" s="298"/>
      <c r="J41" s="40" t="e">
        <f>IF(AND('Mapa final'!#REF!="Baja",'Mapa final'!#REF!="Leve"),CONCATENATE("R6C",'Mapa final'!#REF!),"")</f>
        <v>#REF!</v>
      </c>
      <c r="K41" s="40" t="e">
        <f>IF(AND('Mapa final'!#REF!="Baja",'Mapa final'!#REF!="Leve"),CONCATENATE("R6C",'Mapa final'!#REF!),"")</f>
        <v>#REF!</v>
      </c>
      <c r="L41" s="40" t="e">
        <f>IF(AND('Mapa final'!#REF!="Baja",'Mapa final'!#REF!="Leve"),CONCATENATE("R6C",'Mapa final'!#REF!),"")</f>
        <v>#REF!</v>
      </c>
      <c r="M41" s="40" t="e">
        <f>IF(AND('Mapa final'!#REF!="Baja",'Mapa final'!#REF!="Leve"),CONCATENATE("R6C",'Mapa final'!#REF!),"")</f>
        <v>#REF!</v>
      </c>
      <c r="N41" s="41" t="e">
        <f>IF(AND('Mapa final'!#REF!="Baja",'Mapa final'!#REF!="Leve"),CONCATENATE("R6C",'Mapa final'!#REF!),"")</f>
        <v>#REF!</v>
      </c>
      <c r="O41" s="42" t="e">
        <f>IF(AND('Mapa final'!#REF!="Baja",'Mapa final'!#REF!="Leve"),CONCATENATE("R6C",'Mapa final'!#REF!),"")</f>
        <v>#REF!</v>
      </c>
      <c r="P41" s="34" t="e">
        <f>IF(AND('Mapa final'!#REF!="Baja",'Mapa final'!#REF!="Menor"),CONCATENATE("R6C",'Mapa final'!#REF!),"")</f>
        <v>#REF!</v>
      </c>
      <c r="Q41" s="34" t="e">
        <f>IF(AND('Mapa final'!#REF!="Baja",'Mapa final'!#REF!="Menor"),CONCATENATE("R6C",'Mapa final'!#REF!),"")</f>
        <v>#REF!</v>
      </c>
      <c r="R41" s="34" t="e">
        <f>IF(AND('Mapa final'!#REF!="Baja",'Mapa final'!#REF!="Menor"),CONCATENATE("R6C",'Mapa final'!#REF!),"")</f>
        <v>#REF!</v>
      </c>
      <c r="S41" s="34" t="e">
        <f>IF(AND('Mapa final'!#REF!="Baja",'Mapa final'!#REF!="Menor"),CONCATENATE("R6C",'Mapa final'!#REF!),"")</f>
        <v>#REF!</v>
      </c>
      <c r="T41" s="34" t="e">
        <f>IF(AND('Mapa final'!#REF!="Baja",'Mapa final'!#REF!="Menor"),CONCATENATE("R6C",'Mapa final'!#REF!),"")</f>
        <v>#REF!</v>
      </c>
      <c r="U41" s="35" t="e">
        <f>IF(AND('Mapa final'!#REF!="Baja",'Mapa final'!#REF!="Menor"),CONCATENATE("R6C",'Mapa final'!#REF!),"")</f>
        <v>#REF!</v>
      </c>
      <c r="V41" s="34" t="e">
        <f>IF(AND('Mapa final'!#REF!="Baja",'Mapa final'!#REF!="Moderado"),CONCATENATE("R6C",'Mapa final'!#REF!),"")</f>
        <v>#REF!</v>
      </c>
      <c r="W41" s="34" t="e">
        <f>IF(AND('Mapa final'!#REF!="Baja",'Mapa final'!#REF!="Moderado"),CONCATENATE("R6C",'Mapa final'!#REF!),"")</f>
        <v>#REF!</v>
      </c>
      <c r="X41" s="34" t="e">
        <f>IF(AND('Mapa final'!#REF!="Baja",'Mapa final'!#REF!="Moderado"),CONCATENATE("R6C",'Mapa final'!#REF!),"")</f>
        <v>#REF!</v>
      </c>
      <c r="Y41" s="34" t="e">
        <f>IF(AND('Mapa final'!#REF!="Baja",'Mapa final'!#REF!="Moderado"),CONCATENATE("R6C",'Mapa final'!#REF!),"")</f>
        <v>#REF!</v>
      </c>
      <c r="Z41" s="34" t="e">
        <f>IF(AND('Mapa final'!#REF!="Baja",'Mapa final'!#REF!="Moderado"),CONCATENATE("R6C",'Mapa final'!#REF!),"")</f>
        <v>#REF!</v>
      </c>
      <c r="AA41" s="35" t="e">
        <f>IF(AND('Mapa final'!#REF!="Baja",'Mapa final'!#REF!="Moderado"),CONCATENATE("R6C",'Mapa final'!#REF!),"")</f>
        <v>#REF!</v>
      </c>
      <c r="AB41" s="36" t="e">
        <f>IF(AND('Mapa final'!#REF!="Baja",'Mapa final'!#REF!="Mayor"),CONCATENATE("R6C",'Mapa final'!#REF!),"")</f>
        <v>#REF!</v>
      </c>
      <c r="AC41" s="36" t="e">
        <f>IF(AND('Mapa final'!#REF!="Baja",'Mapa final'!#REF!="Mayor"),CONCATENATE("R6C",'Mapa final'!#REF!),"")</f>
        <v>#REF!</v>
      </c>
      <c r="AD41" s="36" t="e">
        <f>IF(AND('Mapa final'!#REF!="Baja",'Mapa final'!#REF!="Mayor"),CONCATENATE("R6C",'Mapa final'!#REF!),"")</f>
        <v>#REF!</v>
      </c>
      <c r="AE41" s="36" t="e">
        <f>IF(AND('Mapa final'!#REF!="Baja",'Mapa final'!#REF!="Mayor"),CONCATENATE("R6C",'Mapa final'!#REF!),"")</f>
        <v>#REF!</v>
      </c>
      <c r="AF41" s="36" t="e">
        <f>IF(AND('Mapa final'!#REF!="Baja",'Mapa final'!#REF!="Mayor"),CONCATENATE("R6C",'Mapa final'!#REF!),"")</f>
        <v>#REF!</v>
      </c>
      <c r="AG41" s="25" t="e">
        <f>IF(AND('Mapa final'!#REF!="Baja",'Mapa final'!#REF!="Mayor"),CONCATENATE("R6C",'Mapa final'!#REF!),"")</f>
        <v>#REF!</v>
      </c>
      <c r="AH41" s="26" t="e">
        <f>IF(AND('Mapa final'!#REF!="Baja",'Mapa final'!#REF!="Catastrófico"),CONCATENATE("R6C",'Mapa final'!#REF!),"")</f>
        <v>#REF!</v>
      </c>
      <c r="AI41" s="26" t="e">
        <f>IF(AND('Mapa final'!#REF!="Baja",'Mapa final'!#REF!="Catastrófico"),CONCATENATE("R6C",'Mapa final'!#REF!),"")</f>
        <v>#REF!</v>
      </c>
      <c r="AJ41" s="26" t="e">
        <f>IF(AND('Mapa final'!#REF!="Baja",'Mapa final'!#REF!="Catastrófico"),CONCATENATE("R6C",'Mapa final'!#REF!),"")</f>
        <v>#REF!</v>
      </c>
      <c r="AK41" s="26" t="e">
        <f>IF(AND('Mapa final'!#REF!="Baja",'Mapa final'!#REF!="Catastrófico"),CONCATENATE("R6C",'Mapa final'!#REF!),"")</f>
        <v>#REF!</v>
      </c>
      <c r="AL41" s="26" t="e">
        <f>IF(AND('Mapa final'!#REF!="Baja",'Mapa final'!#REF!="Catastrófico"),CONCATENATE("R6C",'Mapa final'!#REF!),"")</f>
        <v>#REF!</v>
      </c>
      <c r="AM41" s="26" t="e">
        <f>IF(AND('Mapa final'!#REF!="Baja",'Mapa final'!#REF!="Catastrófico"),CONCATENATE("R6C",'Mapa final'!#REF!),"")</f>
        <v>#REF!</v>
      </c>
      <c r="AN41" s="1"/>
      <c r="AO41" s="490"/>
      <c r="AP41" s="298"/>
      <c r="AQ41" s="298"/>
      <c r="AR41" s="298"/>
      <c r="AS41" s="298"/>
      <c r="AT41" s="49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467"/>
      <c r="C42" s="298"/>
      <c r="D42" s="299"/>
      <c r="E42" s="310"/>
      <c r="F42" s="298"/>
      <c r="G42" s="298"/>
      <c r="H42" s="298"/>
      <c r="I42" s="298"/>
      <c r="J42" s="40" t="e">
        <f>IF(AND('Mapa final'!#REF!="Baja",'Mapa final'!#REF!="Leve"),CONCATENATE("R7C",'Mapa final'!#REF!),"")</f>
        <v>#REF!</v>
      </c>
      <c r="K42" s="40" t="e">
        <f>IF(AND('Mapa final'!#REF!="Baja",'Mapa final'!#REF!="Leve"),CONCATENATE("R7C",'Mapa final'!#REF!),"")</f>
        <v>#REF!</v>
      </c>
      <c r="L42" s="40" t="e">
        <f>IF(AND('Mapa final'!#REF!="Baja",'Mapa final'!#REF!="Leve"),CONCATENATE("R7C",'Mapa final'!#REF!),"")</f>
        <v>#REF!</v>
      </c>
      <c r="M42" s="40" t="e">
        <f>IF(AND('Mapa final'!#REF!="Baja",'Mapa final'!#REF!="Leve"),CONCATENATE("R7C",'Mapa final'!#REF!),"")</f>
        <v>#REF!</v>
      </c>
      <c r="N42" s="41" t="e">
        <f>IF(AND('Mapa final'!#REF!="Baja",'Mapa final'!#REF!="Leve"),CONCATENATE("R7C",'Mapa final'!#REF!),"")</f>
        <v>#REF!</v>
      </c>
      <c r="O42" s="42" t="e">
        <f>IF(AND('Mapa final'!#REF!="Baja",'Mapa final'!#REF!="Leve"),CONCATENATE("R7C",'Mapa final'!#REF!),"")</f>
        <v>#REF!</v>
      </c>
      <c r="P42" s="34" t="e">
        <f>IF(AND('Mapa final'!#REF!="Baja",'Mapa final'!#REF!="Menor"),CONCATENATE("R7C",'Mapa final'!#REF!),"")</f>
        <v>#REF!</v>
      </c>
      <c r="Q42" s="34" t="e">
        <f>IF(AND('Mapa final'!#REF!="Baja",'Mapa final'!#REF!="Menor"),CONCATENATE("R7C",'Mapa final'!#REF!),"")</f>
        <v>#REF!</v>
      </c>
      <c r="R42" s="34" t="e">
        <f>IF(AND('Mapa final'!#REF!="Baja",'Mapa final'!#REF!="Menor"),CONCATENATE("R7C",'Mapa final'!#REF!),"")</f>
        <v>#REF!</v>
      </c>
      <c r="S42" s="34" t="e">
        <f>IF(AND('Mapa final'!#REF!="Baja",'Mapa final'!#REF!="Menor"),CONCATENATE("R7C",'Mapa final'!#REF!),"")</f>
        <v>#REF!</v>
      </c>
      <c r="T42" s="34" t="e">
        <f>IF(AND('Mapa final'!#REF!="Baja",'Mapa final'!#REF!="Menor"),CONCATENATE("R7C",'Mapa final'!#REF!),"")</f>
        <v>#REF!</v>
      </c>
      <c r="U42" s="35" t="e">
        <f>IF(AND('Mapa final'!#REF!="Baja",'Mapa final'!#REF!="Menor"),CONCATENATE("R7C",'Mapa final'!#REF!),"")</f>
        <v>#REF!</v>
      </c>
      <c r="V42" s="34" t="e">
        <f>IF(AND('Mapa final'!#REF!="Baja",'Mapa final'!#REF!="Moderado"),CONCATENATE("R7C",'Mapa final'!#REF!),"")</f>
        <v>#REF!</v>
      </c>
      <c r="W42" s="34" t="e">
        <f>IF(AND('Mapa final'!#REF!="Baja",'Mapa final'!#REF!="Moderado"),CONCATENATE("R7C",'Mapa final'!#REF!),"")</f>
        <v>#REF!</v>
      </c>
      <c r="X42" s="34" t="e">
        <f>IF(AND('Mapa final'!#REF!="Baja",'Mapa final'!#REF!="Moderado"),CONCATENATE("R7C",'Mapa final'!#REF!),"")</f>
        <v>#REF!</v>
      </c>
      <c r="Y42" s="34" t="e">
        <f>IF(AND('Mapa final'!#REF!="Baja",'Mapa final'!#REF!="Moderado"),CONCATENATE("R7C",'Mapa final'!#REF!),"")</f>
        <v>#REF!</v>
      </c>
      <c r="Z42" s="34" t="e">
        <f>IF(AND('Mapa final'!#REF!="Baja",'Mapa final'!#REF!="Moderado"),CONCATENATE("R7C",'Mapa final'!#REF!),"")</f>
        <v>#REF!</v>
      </c>
      <c r="AA42" s="35" t="e">
        <f>IF(AND('Mapa final'!#REF!="Baja",'Mapa final'!#REF!="Moderado"),CONCATENATE("R7C",'Mapa final'!#REF!),"")</f>
        <v>#REF!</v>
      </c>
      <c r="AB42" s="36" t="e">
        <f>IF(AND('Mapa final'!#REF!="Baja",'Mapa final'!#REF!="Mayor"),CONCATENATE("R7C",'Mapa final'!#REF!),"")</f>
        <v>#REF!</v>
      </c>
      <c r="AC42" s="36" t="e">
        <f>IF(AND('Mapa final'!#REF!="Baja",'Mapa final'!#REF!="Mayor"),CONCATENATE("R7C",'Mapa final'!#REF!),"")</f>
        <v>#REF!</v>
      </c>
      <c r="AD42" s="36" t="e">
        <f>IF(AND('Mapa final'!#REF!="Baja",'Mapa final'!#REF!="Mayor"),CONCATENATE("R7C",'Mapa final'!#REF!),"")</f>
        <v>#REF!</v>
      </c>
      <c r="AE42" s="36" t="e">
        <f>IF(AND('Mapa final'!#REF!="Baja",'Mapa final'!#REF!="Mayor"),CONCATENATE("R7C",'Mapa final'!#REF!),"")</f>
        <v>#REF!</v>
      </c>
      <c r="AF42" s="36" t="e">
        <f>IF(AND('Mapa final'!#REF!="Baja",'Mapa final'!#REF!="Mayor"),CONCATENATE("R7C",'Mapa final'!#REF!),"")</f>
        <v>#REF!</v>
      </c>
      <c r="AG42" s="25" t="e">
        <f>IF(AND('Mapa final'!#REF!="Baja",'Mapa final'!#REF!="Mayor"),CONCATENATE("R7C",'Mapa final'!#REF!),"")</f>
        <v>#REF!</v>
      </c>
      <c r="AH42" s="26" t="e">
        <f>IF(AND('Mapa final'!#REF!="Baja",'Mapa final'!#REF!="Catastrófico"),CONCATENATE("R7C",'Mapa final'!#REF!),"")</f>
        <v>#REF!</v>
      </c>
      <c r="AI42" s="26" t="e">
        <f>IF(AND('Mapa final'!#REF!="Baja",'Mapa final'!#REF!="Catastrófico"),CONCATENATE("R7C",'Mapa final'!#REF!),"")</f>
        <v>#REF!</v>
      </c>
      <c r="AJ42" s="26" t="e">
        <f>IF(AND('Mapa final'!#REF!="Baja",'Mapa final'!#REF!="Catastrófico"),CONCATENATE("R7C",'Mapa final'!#REF!),"")</f>
        <v>#REF!</v>
      </c>
      <c r="AK42" s="26" t="e">
        <f>IF(AND('Mapa final'!#REF!="Baja",'Mapa final'!#REF!="Catastrófico"),CONCATENATE("R7C",'Mapa final'!#REF!),"")</f>
        <v>#REF!</v>
      </c>
      <c r="AL42" s="26" t="e">
        <f>IF(AND('Mapa final'!#REF!="Baja",'Mapa final'!#REF!="Catastrófico"),CONCATENATE("R7C",'Mapa final'!#REF!),"")</f>
        <v>#REF!</v>
      </c>
      <c r="AM42" s="26" t="e">
        <f>IF(AND('Mapa final'!#REF!="Baja",'Mapa final'!#REF!="Catastrófico"),CONCATENATE("R7C",'Mapa final'!#REF!),"")</f>
        <v>#REF!</v>
      </c>
      <c r="AN42" s="1"/>
      <c r="AO42" s="490"/>
      <c r="AP42" s="298"/>
      <c r="AQ42" s="298"/>
      <c r="AR42" s="298"/>
      <c r="AS42" s="298"/>
      <c r="AT42" s="49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467"/>
      <c r="C43" s="298"/>
      <c r="D43" s="299"/>
      <c r="E43" s="310"/>
      <c r="F43" s="298"/>
      <c r="G43" s="298"/>
      <c r="H43" s="298"/>
      <c r="I43" s="298"/>
      <c r="J43" s="40" t="e">
        <f>IF(AND('Mapa final'!#REF!="Baja",'Mapa final'!#REF!="Leve"),CONCATENATE("R8C",'Mapa final'!#REF!),"")</f>
        <v>#REF!</v>
      </c>
      <c r="K43" s="40" t="e">
        <f>IF(AND('Mapa final'!#REF!="Baja",'Mapa final'!#REF!="Leve"),CONCATENATE("R8C",'Mapa final'!#REF!),"")</f>
        <v>#REF!</v>
      </c>
      <c r="L43" s="40" t="e">
        <f>IF(AND('Mapa final'!#REF!="Baja",'Mapa final'!#REF!="Leve"),CONCATENATE("R8C",'Mapa final'!#REF!),"")</f>
        <v>#REF!</v>
      </c>
      <c r="M43" s="40" t="e">
        <f>IF(AND('Mapa final'!#REF!="Baja",'Mapa final'!#REF!="Leve"),CONCATENATE("R8C",'Mapa final'!#REF!),"")</f>
        <v>#REF!</v>
      </c>
      <c r="N43" s="41" t="e">
        <f>IF(AND('Mapa final'!#REF!="Baja",'Mapa final'!#REF!="Leve"),CONCATENATE("R8C",'Mapa final'!#REF!),"")</f>
        <v>#REF!</v>
      </c>
      <c r="O43" s="42" t="e">
        <f>IF(AND('Mapa final'!#REF!="Baja",'Mapa final'!#REF!="Leve"),CONCATENATE("R8C",'Mapa final'!#REF!),"")</f>
        <v>#REF!</v>
      </c>
      <c r="P43" s="34" t="e">
        <f>IF(AND('Mapa final'!#REF!="Baja",'Mapa final'!#REF!="Menor"),CONCATENATE("R8C",'Mapa final'!#REF!),"")</f>
        <v>#REF!</v>
      </c>
      <c r="Q43" s="34" t="e">
        <f>IF(AND('Mapa final'!#REF!="Baja",'Mapa final'!#REF!="Menor"),CONCATENATE("R8C",'Mapa final'!#REF!),"")</f>
        <v>#REF!</v>
      </c>
      <c r="R43" s="34" t="e">
        <f>IF(AND('Mapa final'!#REF!="Baja",'Mapa final'!#REF!="Menor"),CONCATENATE("R8C",'Mapa final'!#REF!),"")</f>
        <v>#REF!</v>
      </c>
      <c r="S43" s="34" t="e">
        <f>IF(AND('Mapa final'!#REF!="Baja",'Mapa final'!#REF!="Menor"),CONCATENATE("R8C",'Mapa final'!#REF!),"")</f>
        <v>#REF!</v>
      </c>
      <c r="T43" s="34" t="e">
        <f>IF(AND('Mapa final'!#REF!="Baja",'Mapa final'!#REF!="Menor"),CONCATENATE("R8C",'Mapa final'!#REF!),"")</f>
        <v>#REF!</v>
      </c>
      <c r="U43" s="35" t="e">
        <f>IF(AND('Mapa final'!#REF!="Baja",'Mapa final'!#REF!="Menor"),CONCATENATE("R8C",'Mapa final'!#REF!),"")</f>
        <v>#REF!</v>
      </c>
      <c r="V43" s="34" t="e">
        <f>IF(AND('Mapa final'!#REF!="Baja",'Mapa final'!#REF!="Moderado"),CONCATENATE("R8C",'Mapa final'!#REF!),"")</f>
        <v>#REF!</v>
      </c>
      <c r="W43" s="34" t="e">
        <f>IF(AND('Mapa final'!#REF!="Baja",'Mapa final'!#REF!="Moderado"),CONCATENATE("R8C",'Mapa final'!#REF!),"")</f>
        <v>#REF!</v>
      </c>
      <c r="X43" s="34" t="e">
        <f>IF(AND('Mapa final'!#REF!="Baja",'Mapa final'!#REF!="Moderado"),CONCATENATE("R8C",'Mapa final'!#REF!),"")</f>
        <v>#REF!</v>
      </c>
      <c r="Y43" s="34" t="e">
        <f>IF(AND('Mapa final'!#REF!="Baja",'Mapa final'!#REF!="Moderado"),CONCATENATE("R8C",'Mapa final'!#REF!),"")</f>
        <v>#REF!</v>
      </c>
      <c r="Z43" s="34" t="e">
        <f>IF(AND('Mapa final'!#REF!="Baja",'Mapa final'!#REF!="Moderado"),CONCATENATE("R8C",'Mapa final'!#REF!),"")</f>
        <v>#REF!</v>
      </c>
      <c r="AA43" s="35" t="e">
        <f>IF(AND('Mapa final'!#REF!="Baja",'Mapa final'!#REF!="Moderado"),CONCATENATE("R8C",'Mapa final'!#REF!),"")</f>
        <v>#REF!</v>
      </c>
      <c r="AB43" s="36" t="e">
        <f>IF(AND('Mapa final'!#REF!="Baja",'Mapa final'!#REF!="Mayor"),CONCATENATE("R8C",'Mapa final'!#REF!),"")</f>
        <v>#REF!</v>
      </c>
      <c r="AC43" s="36" t="e">
        <f>IF(AND('Mapa final'!#REF!="Baja",'Mapa final'!#REF!="Mayor"),CONCATENATE("R8C",'Mapa final'!#REF!),"")</f>
        <v>#REF!</v>
      </c>
      <c r="AD43" s="36" t="e">
        <f>IF(AND('Mapa final'!#REF!="Baja",'Mapa final'!#REF!="Mayor"),CONCATENATE("R8C",'Mapa final'!#REF!),"")</f>
        <v>#REF!</v>
      </c>
      <c r="AE43" s="36" t="e">
        <f>IF(AND('Mapa final'!#REF!="Baja",'Mapa final'!#REF!="Mayor"),CONCATENATE("R8C",'Mapa final'!#REF!),"")</f>
        <v>#REF!</v>
      </c>
      <c r="AF43" s="36" t="e">
        <f>IF(AND('Mapa final'!#REF!="Baja",'Mapa final'!#REF!="Mayor"),CONCATENATE("R8C",'Mapa final'!#REF!),"")</f>
        <v>#REF!</v>
      </c>
      <c r="AG43" s="25" t="e">
        <f>IF(AND('Mapa final'!#REF!="Baja",'Mapa final'!#REF!="Mayor"),CONCATENATE("R8C",'Mapa final'!#REF!),"")</f>
        <v>#REF!</v>
      </c>
      <c r="AH43" s="26" t="e">
        <f>IF(AND('Mapa final'!#REF!="Baja",'Mapa final'!#REF!="Catastrófico"),CONCATENATE("R8C",'Mapa final'!#REF!),"")</f>
        <v>#REF!</v>
      </c>
      <c r="AI43" s="26" t="e">
        <f>IF(AND('Mapa final'!#REF!="Baja",'Mapa final'!#REF!="Catastrófico"),CONCATENATE("R8C",'Mapa final'!#REF!),"")</f>
        <v>#REF!</v>
      </c>
      <c r="AJ43" s="26" t="e">
        <f>IF(AND('Mapa final'!#REF!="Baja",'Mapa final'!#REF!="Catastrófico"),CONCATENATE("R8C",'Mapa final'!#REF!),"")</f>
        <v>#REF!</v>
      </c>
      <c r="AK43" s="26" t="e">
        <f>IF(AND('Mapa final'!#REF!="Baja",'Mapa final'!#REF!="Catastrófico"),CONCATENATE("R8C",'Mapa final'!#REF!),"")</f>
        <v>#REF!</v>
      </c>
      <c r="AL43" s="26" t="e">
        <f>IF(AND('Mapa final'!#REF!="Baja",'Mapa final'!#REF!="Catastrófico"),CONCATENATE("R8C",'Mapa final'!#REF!),"")</f>
        <v>#REF!</v>
      </c>
      <c r="AM43" s="26" t="e">
        <f>IF(AND('Mapa final'!#REF!="Baja",'Mapa final'!#REF!="Catastrófico"),CONCATENATE("R8C",'Mapa final'!#REF!),"")</f>
        <v>#REF!</v>
      </c>
      <c r="AN43" s="1"/>
      <c r="AO43" s="490"/>
      <c r="AP43" s="298"/>
      <c r="AQ43" s="298"/>
      <c r="AR43" s="298"/>
      <c r="AS43" s="298"/>
      <c r="AT43" s="49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467"/>
      <c r="C44" s="298"/>
      <c r="D44" s="299"/>
      <c r="E44" s="310"/>
      <c r="F44" s="298"/>
      <c r="G44" s="298"/>
      <c r="H44" s="298"/>
      <c r="I44" s="298"/>
      <c r="J44" s="40" t="e">
        <f>IF(AND('Mapa final'!#REF!="Baja",'Mapa final'!#REF!="Leve"),CONCATENATE("R9C",'Mapa final'!#REF!),"")</f>
        <v>#REF!</v>
      </c>
      <c r="K44" s="40" t="e">
        <f>IF(AND('Mapa final'!#REF!="Baja",'Mapa final'!#REF!="Leve"),CONCATENATE("R9C",'Mapa final'!#REF!),"")</f>
        <v>#REF!</v>
      </c>
      <c r="L44" s="40" t="e">
        <f>IF(AND('Mapa final'!#REF!="Baja",'Mapa final'!#REF!="Leve"),CONCATENATE("R9C",'Mapa final'!#REF!),"")</f>
        <v>#REF!</v>
      </c>
      <c r="M44" s="40" t="e">
        <f>IF(AND('Mapa final'!#REF!="Baja",'Mapa final'!#REF!="Leve"),CONCATENATE("R9C",'Mapa final'!#REF!),"")</f>
        <v>#REF!</v>
      </c>
      <c r="N44" s="41" t="e">
        <f>IF(AND('Mapa final'!#REF!="Baja",'Mapa final'!#REF!="Leve"),CONCATENATE("R9C",'Mapa final'!#REF!),"")</f>
        <v>#REF!</v>
      </c>
      <c r="O44" s="42" t="e">
        <f>IF(AND('Mapa final'!#REF!="Baja",'Mapa final'!#REF!="Leve"),CONCATENATE("R9C",'Mapa final'!#REF!),"")</f>
        <v>#REF!</v>
      </c>
      <c r="P44" s="34" t="e">
        <f>IF(AND('Mapa final'!#REF!="Baja",'Mapa final'!#REF!="Menor"),CONCATENATE("R9C",'Mapa final'!#REF!),"")</f>
        <v>#REF!</v>
      </c>
      <c r="Q44" s="34" t="e">
        <f>IF(AND('Mapa final'!#REF!="Baja",'Mapa final'!#REF!="Menor"),CONCATENATE("R9C",'Mapa final'!#REF!),"")</f>
        <v>#REF!</v>
      </c>
      <c r="R44" s="34" t="e">
        <f>IF(AND('Mapa final'!#REF!="Baja",'Mapa final'!#REF!="Menor"),CONCATENATE("R9C",'Mapa final'!#REF!),"")</f>
        <v>#REF!</v>
      </c>
      <c r="S44" s="34" t="e">
        <f>IF(AND('Mapa final'!#REF!="Baja",'Mapa final'!#REF!="Menor"),CONCATENATE("R9C",'Mapa final'!#REF!),"")</f>
        <v>#REF!</v>
      </c>
      <c r="T44" s="34" t="e">
        <f>IF(AND('Mapa final'!#REF!="Baja",'Mapa final'!#REF!="Menor"),CONCATENATE("R9C",'Mapa final'!#REF!),"")</f>
        <v>#REF!</v>
      </c>
      <c r="U44" s="35" t="e">
        <f>IF(AND('Mapa final'!#REF!="Baja",'Mapa final'!#REF!="Menor"),CONCATENATE("R9C",'Mapa final'!#REF!),"")</f>
        <v>#REF!</v>
      </c>
      <c r="V44" s="34" t="e">
        <f>IF(AND('Mapa final'!#REF!="Baja",'Mapa final'!#REF!="Moderado"),CONCATENATE("R9C",'Mapa final'!#REF!),"")</f>
        <v>#REF!</v>
      </c>
      <c r="W44" s="34" t="e">
        <f>IF(AND('Mapa final'!#REF!="Baja",'Mapa final'!#REF!="Moderado"),CONCATENATE("R9C",'Mapa final'!#REF!),"")</f>
        <v>#REF!</v>
      </c>
      <c r="X44" s="34" t="e">
        <f>IF(AND('Mapa final'!#REF!="Baja",'Mapa final'!#REF!="Moderado"),CONCATENATE("R9C",'Mapa final'!#REF!),"")</f>
        <v>#REF!</v>
      </c>
      <c r="Y44" s="34" t="e">
        <f>IF(AND('Mapa final'!#REF!="Baja",'Mapa final'!#REF!="Moderado"),CONCATENATE("R9C",'Mapa final'!#REF!),"")</f>
        <v>#REF!</v>
      </c>
      <c r="Z44" s="34" t="e">
        <f>IF(AND('Mapa final'!#REF!="Baja",'Mapa final'!#REF!="Moderado"),CONCATENATE("R9C",'Mapa final'!#REF!),"")</f>
        <v>#REF!</v>
      </c>
      <c r="AA44" s="35" t="e">
        <f>IF(AND('Mapa final'!#REF!="Baja",'Mapa final'!#REF!="Moderado"),CONCATENATE("R9C",'Mapa final'!#REF!),"")</f>
        <v>#REF!</v>
      </c>
      <c r="AB44" s="36" t="e">
        <f>IF(AND('Mapa final'!#REF!="Baja",'Mapa final'!#REF!="Mayor"),CONCATENATE("R9C",'Mapa final'!#REF!),"")</f>
        <v>#REF!</v>
      </c>
      <c r="AC44" s="36" t="e">
        <f>IF(AND('Mapa final'!#REF!="Baja",'Mapa final'!#REF!="Mayor"),CONCATENATE("R9C",'Mapa final'!#REF!),"")</f>
        <v>#REF!</v>
      </c>
      <c r="AD44" s="36" t="e">
        <f>IF(AND('Mapa final'!#REF!="Baja",'Mapa final'!#REF!="Mayor"),CONCATENATE("R9C",'Mapa final'!#REF!),"")</f>
        <v>#REF!</v>
      </c>
      <c r="AE44" s="36" t="e">
        <f>IF(AND('Mapa final'!#REF!="Baja",'Mapa final'!#REF!="Mayor"),CONCATENATE("R9C",'Mapa final'!#REF!),"")</f>
        <v>#REF!</v>
      </c>
      <c r="AF44" s="36" t="e">
        <f>IF(AND('Mapa final'!#REF!="Baja",'Mapa final'!#REF!="Mayor"),CONCATENATE("R9C",'Mapa final'!#REF!),"")</f>
        <v>#REF!</v>
      </c>
      <c r="AG44" s="25" t="e">
        <f>IF(AND('Mapa final'!#REF!="Baja",'Mapa final'!#REF!="Mayor"),CONCATENATE("R9C",'Mapa final'!#REF!),"")</f>
        <v>#REF!</v>
      </c>
      <c r="AH44" s="26" t="e">
        <f>IF(AND('Mapa final'!#REF!="Baja",'Mapa final'!#REF!="Catastrófico"),CONCATENATE("R9C",'Mapa final'!#REF!),"")</f>
        <v>#REF!</v>
      </c>
      <c r="AI44" s="26" t="e">
        <f>IF(AND('Mapa final'!#REF!="Baja",'Mapa final'!#REF!="Catastrófico"),CONCATENATE("R9C",'Mapa final'!#REF!),"")</f>
        <v>#REF!</v>
      </c>
      <c r="AJ44" s="26" t="e">
        <f>IF(AND('Mapa final'!#REF!="Baja",'Mapa final'!#REF!="Catastrófico"),CONCATENATE("R9C",'Mapa final'!#REF!),"")</f>
        <v>#REF!</v>
      </c>
      <c r="AK44" s="26" t="e">
        <f>IF(AND('Mapa final'!#REF!="Baja",'Mapa final'!#REF!="Catastrófico"),CONCATENATE("R9C",'Mapa final'!#REF!),"")</f>
        <v>#REF!</v>
      </c>
      <c r="AL44" s="26" t="e">
        <f>IF(AND('Mapa final'!#REF!="Baja",'Mapa final'!#REF!="Catastrófico"),CONCATENATE("R9C",'Mapa final'!#REF!),"")</f>
        <v>#REF!</v>
      </c>
      <c r="AM44" s="26" t="e">
        <f>IF(AND('Mapa final'!#REF!="Baja",'Mapa final'!#REF!="Catastrófico"),CONCATENATE("R9C",'Mapa final'!#REF!),"")</f>
        <v>#REF!</v>
      </c>
      <c r="AN44" s="1"/>
      <c r="AO44" s="490"/>
      <c r="AP44" s="298"/>
      <c r="AQ44" s="298"/>
      <c r="AR44" s="298"/>
      <c r="AS44" s="298"/>
      <c r="AT44" s="49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467"/>
      <c r="C45" s="298"/>
      <c r="D45" s="299"/>
      <c r="E45" s="476"/>
      <c r="F45" s="477"/>
      <c r="G45" s="477"/>
      <c r="H45" s="477"/>
      <c r="I45" s="477"/>
      <c r="J45" s="43" t="e">
        <f>IF(AND('Mapa final'!#REF!="Baja",'Mapa final'!#REF!="Leve"),CONCATENATE("R10C",'Mapa final'!#REF!),"")</f>
        <v>#REF!</v>
      </c>
      <c r="K45" s="43" t="e">
        <f>IF(AND('Mapa final'!#REF!="Baja",'Mapa final'!#REF!="Leve"),CONCATENATE("R10C",'Mapa final'!#REF!),"")</f>
        <v>#REF!</v>
      </c>
      <c r="L45" s="43" t="e">
        <f>IF(AND('Mapa final'!#REF!="Baja",'Mapa final'!#REF!="Leve"),CONCATENATE("R10C",'Mapa final'!#REF!),"")</f>
        <v>#REF!</v>
      </c>
      <c r="M45" s="43" t="e">
        <f>IF(AND('Mapa final'!#REF!="Baja",'Mapa final'!#REF!="Leve"),CONCATENATE("R10C",'Mapa final'!#REF!),"")</f>
        <v>#REF!</v>
      </c>
      <c r="N45" s="44" t="e">
        <f>IF(AND('Mapa final'!#REF!="Baja",'Mapa final'!#REF!="Leve"),CONCATENATE("R10C",'Mapa final'!#REF!),"")</f>
        <v>#REF!</v>
      </c>
      <c r="O45" s="45" t="e">
        <f>IF(AND('Mapa final'!#REF!="Baja",'Mapa final'!#REF!="Leve"),CONCATENATE("R10C",'Mapa final'!#REF!),"")</f>
        <v>#REF!</v>
      </c>
      <c r="P45" s="37" t="e">
        <f>IF(AND('Mapa final'!#REF!="Baja",'Mapa final'!#REF!="Menor"),CONCATENATE("R10C",'Mapa final'!#REF!),"")</f>
        <v>#REF!</v>
      </c>
      <c r="Q45" s="37" t="e">
        <f>IF(AND('Mapa final'!#REF!="Baja",'Mapa final'!#REF!="Menor"),CONCATENATE("R10C",'Mapa final'!#REF!),"")</f>
        <v>#REF!</v>
      </c>
      <c r="R45" s="37" t="e">
        <f>IF(AND('Mapa final'!#REF!="Baja",'Mapa final'!#REF!="Menor"),CONCATENATE("R10C",'Mapa final'!#REF!),"")</f>
        <v>#REF!</v>
      </c>
      <c r="S45" s="37" t="e">
        <f>IF(AND('Mapa final'!#REF!="Baja",'Mapa final'!#REF!="Menor"),CONCATENATE("R10C",'Mapa final'!#REF!),"")</f>
        <v>#REF!</v>
      </c>
      <c r="T45" s="37" t="e">
        <f>IF(AND('Mapa final'!#REF!="Baja",'Mapa final'!#REF!="Menor"),CONCATENATE("R10C",'Mapa final'!#REF!),"")</f>
        <v>#REF!</v>
      </c>
      <c r="U45" s="38" t="e">
        <f>IF(AND('Mapa final'!#REF!="Baja",'Mapa final'!#REF!="Menor"),CONCATENATE("R10C",'Mapa final'!#REF!),"")</f>
        <v>#REF!</v>
      </c>
      <c r="V45" s="37" t="e">
        <f>IF(AND('Mapa final'!#REF!="Baja",'Mapa final'!#REF!="Moderado"),CONCATENATE("R10C",'Mapa final'!#REF!),"")</f>
        <v>#REF!</v>
      </c>
      <c r="W45" s="37" t="e">
        <f>IF(AND('Mapa final'!#REF!="Baja",'Mapa final'!#REF!="Moderado"),CONCATENATE("R10C",'Mapa final'!#REF!),"")</f>
        <v>#REF!</v>
      </c>
      <c r="X45" s="37" t="e">
        <f>IF(AND('Mapa final'!#REF!="Baja",'Mapa final'!#REF!="Moderado"),CONCATENATE("R10C",'Mapa final'!#REF!),"")</f>
        <v>#REF!</v>
      </c>
      <c r="Y45" s="37" t="e">
        <f>IF(AND('Mapa final'!#REF!="Baja",'Mapa final'!#REF!="Moderado"),CONCATENATE("R10C",'Mapa final'!#REF!),"")</f>
        <v>#REF!</v>
      </c>
      <c r="Z45" s="37" t="e">
        <f>IF(AND('Mapa final'!#REF!="Baja",'Mapa final'!#REF!="Moderado"),CONCATENATE("R10C",'Mapa final'!#REF!),"")</f>
        <v>#REF!</v>
      </c>
      <c r="AA45" s="38" t="e">
        <f>IF(AND('Mapa final'!#REF!="Baja",'Mapa final'!#REF!="Moderado"),CONCATENATE("R10C",'Mapa final'!#REF!),"")</f>
        <v>#REF!</v>
      </c>
      <c r="AB45" s="39" t="e">
        <f>IF(AND('Mapa final'!#REF!="Baja",'Mapa final'!#REF!="Mayor"),CONCATENATE("R10C",'Mapa final'!#REF!),"")</f>
        <v>#REF!</v>
      </c>
      <c r="AC45" s="39" t="e">
        <f>IF(AND('Mapa final'!#REF!="Baja",'Mapa final'!#REF!="Mayor"),CONCATENATE("R10C",'Mapa final'!#REF!),"")</f>
        <v>#REF!</v>
      </c>
      <c r="AD45" s="39" t="e">
        <f>IF(AND('Mapa final'!#REF!="Baja",'Mapa final'!#REF!="Mayor"),CONCATENATE("R10C",'Mapa final'!#REF!),"")</f>
        <v>#REF!</v>
      </c>
      <c r="AE45" s="39" t="e">
        <f>IF(AND('Mapa final'!#REF!="Baja",'Mapa final'!#REF!="Mayor"),CONCATENATE("R10C",'Mapa final'!#REF!),"")</f>
        <v>#REF!</v>
      </c>
      <c r="AF45" s="39" t="e">
        <f>IF(AND('Mapa final'!#REF!="Baja",'Mapa final'!#REF!="Mayor"),CONCATENATE("R10C",'Mapa final'!#REF!),"")</f>
        <v>#REF!</v>
      </c>
      <c r="AG45" s="28" t="e">
        <f>IF(AND('Mapa final'!#REF!="Baja",'Mapa final'!#REF!="Mayor"),CONCATENATE("R10C",'Mapa final'!#REF!),"")</f>
        <v>#REF!</v>
      </c>
      <c r="AH45" s="29" t="e">
        <f>IF(AND('Mapa final'!#REF!="Baja",'Mapa final'!#REF!="Catastrófico"),CONCATENATE("R10C",'Mapa final'!#REF!),"")</f>
        <v>#REF!</v>
      </c>
      <c r="AI45" s="29" t="e">
        <f>IF(AND('Mapa final'!#REF!="Baja",'Mapa final'!#REF!="Catastrófico"),CONCATENATE("R10C",'Mapa final'!#REF!),"")</f>
        <v>#REF!</v>
      </c>
      <c r="AJ45" s="29" t="e">
        <f>IF(AND('Mapa final'!#REF!="Baja",'Mapa final'!#REF!="Catastrófico"),CONCATENATE("R10C",'Mapa final'!#REF!),"")</f>
        <v>#REF!</v>
      </c>
      <c r="AK45" s="29" t="e">
        <f>IF(AND('Mapa final'!#REF!="Baja",'Mapa final'!#REF!="Catastrófico"),CONCATENATE("R10C",'Mapa final'!#REF!),"")</f>
        <v>#REF!</v>
      </c>
      <c r="AL45" s="29" t="e">
        <f>IF(AND('Mapa final'!#REF!="Baja",'Mapa final'!#REF!="Catastrófico"),CONCATENATE("R10C",'Mapa final'!#REF!),"")</f>
        <v>#REF!</v>
      </c>
      <c r="AM45" s="29" t="e">
        <f>IF(AND('Mapa final'!#REF!="Baja",'Mapa final'!#REF!="Catastrófico"),CONCATENATE("R10C",'Mapa final'!#REF!),"")</f>
        <v>#REF!</v>
      </c>
      <c r="AN45" s="1"/>
      <c r="AO45" s="492"/>
      <c r="AP45" s="493"/>
      <c r="AQ45" s="493"/>
      <c r="AR45" s="493"/>
      <c r="AS45" s="493"/>
      <c r="AT45" s="494"/>
    </row>
    <row r="46" spans="1:76" ht="46.5" customHeight="1">
      <c r="A46" s="1"/>
      <c r="B46" s="467"/>
      <c r="C46" s="298"/>
      <c r="D46" s="299"/>
      <c r="E46" s="509" t="s">
        <v>137</v>
      </c>
      <c r="F46" s="472"/>
      <c r="G46" s="472"/>
      <c r="H46" s="472"/>
      <c r="I46" s="481"/>
      <c r="J46" s="40" t="str">
        <f>IF(AND('Mapa final'!$AB$20="Muy Baja",'Mapa final'!$AD$20="Leve"),CONCATENATE("R1C",'Mapa final'!$R$20),"")</f>
        <v/>
      </c>
      <c r="K46" s="40" t="str">
        <f>IF(AND('Mapa final'!$AB$21="Muy Baja",'Mapa final'!$AD$21="Leve"),CONCATENATE("R1C",'Mapa final'!$R$21),"")</f>
        <v/>
      </c>
      <c r="L46" s="40" t="str">
        <f>IF(AND('Mapa final'!$AB$22="Muy Baja",'Mapa final'!$AD$22="Leve"),CONCATENATE("R1C",'Mapa final'!$R$22),"")</f>
        <v/>
      </c>
      <c r="M46" s="40" t="str">
        <f>IF(AND('Mapa final'!$AB$23="Muy Baja",'Mapa final'!$AD$23="Leve"),CONCATENATE("R1C",'Mapa final'!$R$23),"")</f>
        <v/>
      </c>
      <c r="N46" s="41" t="str">
        <f>IF(AND('Mapa final'!$AB$24="Muy Baja",'Mapa final'!$AD$24="Leve"),CONCATENATE("R1C",'Mapa final'!$R$24),"")</f>
        <v/>
      </c>
      <c r="O46" s="42" t="str">
        <f>IF(AND('Mapa final'!$AB$25="Muy Baja",'Mapa final'!$AD$25="Leve"),CONCATENATE("R1C",'Mapa final'!$R$25),"")</f>
        <v/>
      </c>
      <c r="P46" s="41" t="str">
        <f>IF(AND('Mapa final'!$AB$20="Muy Baja",'Mapa final'!$AD$20="Menor"),CONCATENATE("R1C",'Mapa final'!$R$20),"")</f>
        <v/>
      </c>
      <c r="Q46" s="41" t="str">
        <f>IF(AND('Mapa final'!$AB$21="Muy Baja",'Mapa final'!$AD$21="Menor"),CONCATENATE("R1C",'Mapa final'!$R$21),"")</f>
        <v/>
      </c>
      <c r="R46" s="41" t="str">
        <f>IF(AND('Mapa final'!$AB$22="Muy Baja",'Mapa final'!$AD$22="Menor"),CONCATENATE("R1C",'Mapa final'!$R$22),"")</f>
        <v/>
      </c>
      <c r="S46" s="41" t="str">
        <f>IF(AND('Mapa final'!$AB$23="Muy Baja",'Mapa final'!$AD$23="Menor"),CONCATENATE("R1C",'Mapa final'!$R$23),"")</f>
        <v/>
      </c>
      <c r="T46" s="41" t="str">
        <f>IF(AND('Mapa final'!$AB$24="Muy Baja",'Mapa final'!$AD$24="Menor"),CONCATENATE("R1C",'Mapa final'!$R$24),"")</f>
        <v/>
      </c>
      <c r="U46" s="42" t="str">
        <f>IF(AND('Mapa final'!$AB$25="Muy Baja",'Mapa final'!$AD$25="Menor"),CONCATENATE("R1C",'Mapa final'!$R$25),"")</f>
        <v/>
      </c>
      <c r="V46" s="34" t="str">
        <f>IF(AND('Mapa final'!$AB$20="Muy Baja",'Mapa final'!$AD$20="Moderado"),CONCATENATE("R1C",'Mapa final'!$R$20),"")</f>
        <v/>
      </c>
      <c r="W46" s="34" t="str">
        <f>IF(AND('Mapa final'!$AB$21="Muy Baja",'Mapa final'!$AD$21="Moderado"),CONCATENATE("R1C",'Mapa final'!$R$21),"")</f>
        <v/>
      </c>
      <c r="X46" s="34" t="str">
        <f>IF(AND('Mapa final'!$AB$22="Muy Baja",'Mapa final'!$AD$22="Moderado"),CONCATENATE("R1C",'Mapa final'!$R$22),"")</f>
        <v/>
      </c>
      <c r="Y46" s="34" t="str">
        <f>IF(AND('Mapa final'!$AB$23="Muy Baja",'Mapa final'!$AD$23="Moderado"),CONCATENATE("R1C",'Mapa final'!$R$23),"")</f>
        <v/>
      </c>
      <c r="Z46" s="34" t="str">
        <f>IF(AND('Mapa final'!$AB$24="Muy Baja",'Mapa final'!$AD$24="Moderado"),CONCATENATE("R1C",'Mapa final'!$R$24),"")</f>
        <v/>
      </c>
      <c r="AA46" s="35" t="str">
        <f>IF(AND('Mapa final'!$AB$25="Muy Baja",'Mapa final'!$AD$25="Moderado"),CONCATENATE("R1C",'Mapa final'!$R$25),"")</f>
        <v/>
      </c>
      <c r="AB46" s="36" t="str">
        <f>IF(AND('Mapa final'!$AB$20="Muy Baja",'Mapa final'!$AD$20="Mayor"),CONCATENATE("R1C",'Mapa final'!$R$20),"")</f>
        <v/>
      </c>
      <c r="AC46" s="36" t="str">
        <f>IF(AND('Mapa final'!$AB$21="Muy Baja",'Mapa final'!$AD$21="Mayor"),CONCATENATE("R1C",'Mapa final'!$R$21),"")</f>
        <v/>
      </c>
      <c r="AD46" s="36" t="str">
        <f>IF(AND('Mapa final'!$AB$22="Muy Baja",'Mapa final'!$AD$22="Mayor"),CONCATENATE("R1C",'Mapa final'!$R$22),"")</f>
        <v/>
      </c>
      <c r="AE46" s="36" t="str">
        <f>IF(AND('Mapa final'!$AB$23="Muy Baja",'Mapa final'!$AD$23="Mayor"),CONCATENATE("R1C",'Mapa final'!$R$23),"")</f>
        <v/>
      </c>
      <c r="AF46" s="36" t="str">
        <f>IF(AND('Mapa final'!$AB$24="Muy Baja",'Mapa final'!$AD$24="Mayor"),CONCATENATE("R1C",'Mapa final'!$R$24),"")</f>
        <v/>
      </c>
      <c r="AG46" s="25" t="str">
        <f>IF(AND('Mapa final'!$AB$25="Muy Baja",'Mapa final'!$AD$25="Mayor"),CONCATENATE("R1C",'Mapa final'!$R$25),"")</f>
        <v/>
      </c>
      <c r="AH46" s="26" t="str">
        <f>IF(AND('Mapa final'!$AB$20="Muy Baja",'Mapa final'!$AD$20="Catastrófico"),CONCATENATE("R1C",'Mapa final'!$R$20),"")</f>
        <v/>
      </c>
      <c r="AI46" s="26" t="str">
        <f>IF(AND('Mapa final'!$AB$21="Muy Baja",'Mapa final'!$AD$21="Catastrófico"),CONCATENATE("R1C",'Mapa final'!$R$21),"")</f>
        <v/>
      </c>
      <c r="AJ46" s="26" t="str">
        <f>IF(AND('Mapa final'!$AB$22="Muy Baja",'Mapa final'!$AD$22="Catastrófico"),CONCATENATE("R1C",'Mapa final'!$R$22),"")</f>
        <v/>
      </c>
      <c r="AK46" s="26" t="str">
        <f>IF(AND('Mapa final'!$AB$23="Muy Baja",'Mapa final'!$AD$23="Catastrófico"),CONCATENATE("R1C",'Mapa final'!$R$23),"")</f>
        <v/>
      </c>
      <c r="AL46" s="26" t="str">
        <f>IF(AND('Mapa final'!$AB$24="Muy Baja",'Mapa final'!$AD$24="Catastrófico"),CONCATENATE("R1C",'Mapa final'!$R$24),"")</f>
        <v/>
      </c>
      <c r="AM46" s="26" t="str">
        <f>IF(AND('Mapa final'!$AB$25="Muy Baja",'Mapa final'!$AD$25="Catastrófico"),CONCATENATE("R1C",'Mapa final'!$R$25),"")</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467"/>
      <c r="C47" s="298"/>
      <c r="D47" s="299"/>
      <c r="E47" s="310"/>
      <c r="F47" s="298"/>
      <c r="G47" s="298"/>
      <c r="H47" s="298"/>
      <c r="I47" s="299"/>
      <c r="J47" s="40" t="str">
        <f>IF(AND('Mapa final'!$AB$26="Muy Baja",'Mapa final'!$AD$26="Leve"),CONCATENATE("R2C",'Mapa final'!$R$26),"")</f>
        <v/>
      </c>
      <c r="K47" s="40" t="str">
        <f>IF(AND('Mapa final'!$AB$27="Muy Baja",'Mapa final'!$AD$27="Leve"),CONCATENATE("R2C",'Mapa final'!$R$27),"")</f>
        <v/>
      </c>
      <c r="L47" s="40" t="str">
        <f>IF(AND('Mapa final'!$AB$28="Muy Baja",'Mapa final'!$AD$28="Leve"),CONCATENATE("R2C",'Mapa final'!$R$28),"")</f>
        <v/>
      </c>
      <c r="M47" s="40" t="str">
        <f>IF(AND('Mapa final'!$AB$31="Muy Baja",'Mapa final'!$AD$31="Leve"),CONCATENATE("R2C",'Mapa final'!$R$31),"")</f>
        <v/>
      </c>
      <c r="N47" s="41" t="str">
        <f>IF(AND('Mapa final'!$AB$32="Muy Baja",'Mapa final'!$AD$32="Leve"),CONCATENATE("R2C",'Mapa final'!$R$32),"")</f>
        <v/>
      </c>
      <c r="O47" s="42" t="str">
        <f>IF(AND('Mapa final'!$AB$35="Muy Baja",'Mapa final'!$AD$35="Leve"),CONCATENATE("R2C",'Mapa final'!$R$35),"")</f>
        <v/>
      </c>
      <c r="P47" s="41" t="str">
        <f>IF(AND('Mapa final'!$AB$26="Muy Baja",'Mapa final'!$AD$26="Menor"),CONCATENATE("R2C",'Mapa final'!$R$26),"")</f>
        <v/>
      </c>
      <c r="Q47" s="41" t="str">
        <f>IF(AND('Mapa final'!$AB$27="Muy Baja",'Mapa final'!$AD$27="Menor"),CONCATENATE("R2C",'Mapa final'!$R$27),"")</f>
        <v/>
      </c>
      <c r="R47" s="41" t="str">
        <f>IF(AND('Mapa final'!$AB$28="Muy Baja",'Mapa final'!$AD$28="Menor"),CONCATENATE("R2C",'Mapa final'!$R$28),"")</f>
        <v/>
      </c>
      <c r="S47" s="41" t="str">
        <f>IF(AND('Mapa final'!$AB$31="Muy Baja",'Mapa final'!$AD$31="Menor"),CONCATENATE("R2C",'Mapa final'!$R$31),"")</f>
        <v/>
      </c>
      <c r="T47" s="41" t="str">
        <f>IF(AND('Mapa final'!$AB$32="Muy Baja",'Mapa final'!$AD$32="Menor"),CONCATENATE("R2C",'Mapa final'!$R$32),"")</f>
        <v/>
      </c>
      <c r="U47" s="42" t="str">
        <f>IF(AND('Mapa final'!$AB$35="Muy Baja",'Mapa final'!$AD$35="Menor"),CONCATENATE("R2C",'Mapa final'!$R$35),"")</f>
        <v/>
      </c>
      <c r="V47" s="34" t="str">
        <f>IF(AND('Mapa final'!$AB$26="Muy Baja",'Mapa final'!$AD$26="Moderado"),CONCATENATE("R2C",'Mapa final'!$R$26),"")</f>
        <v/>
      </c>
      <c r="W47" s="34" t="str">
        <f>IF(AND('Mapa final'!$AB$27="Muy Baja",'Mapa final'!$AD$27="Moderado"),CONCATENATE("R2C",'Mapa final'!$R$27),"")</f>
        <v/>
      </c>
      <c r="X47" s="34" t="str">
        <f>IF(AND('Mapa final'!$AB$28="Muy Baja",'Mapa final'!$AD$28="Moderado"),CONCATENATE("R2C",'Mapa final'!$R$28),"")</f>
        <v/>
      </c>
      <c r="Y47" s="34" t="str">
        <f>IF(AND('Mapa final'!$AB$31="Muy Baja",'Mapa final'!$AD$31="Moderado"),CONCATENATE("R2C",'Mapa final'!$R$31),"")</f>
        <v/>
      </c>
      <c r="Z47" s="34" t="str">
        <f>IF(AND('Mapa final'!$AB$32="Muy Baja",'Mapa final'!$AD$32="Moderado"),CONCATENATE("R2C",'Mapa final'!$R$32),"")</f>
        <v/>
      </c>
      <c r="AA47" s="35" t="str">
        <f>IF(AND('Mapa final'!$AB$35="Muy Baja",'Mapa final'!$AD$35="Moderado"),CONCATENATE("R2C",'Mapa final'!$R$35),"")</f>
        <v/>
      </c>
      <c r="AB47" s="36" t="e">
        <f>IF(AND('Mapa final'!#REF!="Muy Baja",'Mapa final'!$AD$26="Mayor"),CONCATENATE("R2C",'Mapa final'!$R$26),"")</f>
        <v>#REF!</v>
      </c>
      <c r="AC47" s="36" t="str">
        <f>IF(AND('Mapa final'!$AB$27="Muy Baja",'Mapa final'!$AD$27="Mayor"),CONCATENATE("R2C",'Mapa final'!$R$27),"")</f>
        <v/>
      </c>
      <c r="AD47" s="36" t="str">
        <f>IF(AND('Mapa final'!$AB$28="Muy Baja",'Mapa final'!$AD$28="Mayor"),CONCATENATE("R2C",'Mapa final'!$R$28),"")</f>
        <v/>
      </c>
      <c r="AE47" s="36" t="str">
        <f>IF(AND('Mapa final'!$AB$31="Muy Baja",'Mapa final'!$AD$31="Mayor"),CONCATENATE("R2C",'Mapa final'!$R$31),"")</f>
        <v/>
      </c>
      <c r="AF47" s="36" t="str">
        <f>IF(AND('Mapa final'!$AB$32="Muy Baja",'Mapa final'!$AD$32="Mayor"),CONCATENATE("R2C",'Mapa final'!$R$32),"")</f>
        <v/>
      </c>
      <c r="AG47" s="25" t="str">
        <f>IF(AND('Mapa final'!$AB$35="Muy Baja",'Mapa final'!$AD$35="Mayor"),CONCATENATE("R2C",'Mapa final'!$R$35),"")</f>
        <v/>
      </c>
      <c r="AH47" s="26" t="str">
        <f>IF(AND('Mapa final'!$AB$26="Muy Baja",'Mapa final'!$AD$26="Catastrófico"),CONCATENATE("R2C",'Mapa final'!$R$26),"")</f>
        <v/>
      </c>
      <c r="AI47" s="26" t="str">
        <f>IF(AND('Mapa final'!$AB$27="Muy Baja",'Mapa final'!$AD$27="Catastrófico"),CONCATENATE("R2C",'Mapa final'!$R$27),"")</f>
        <v/>
      </c>
      <c r="AJ47" s="26" t="str">
        <f>IF(AND('Mapa final'!$AB$28="Muy Baja",'Mapa final'!$AD$28="Catastrófico"),CONCATENATE("R2C",'Mapa final'!$R$28),"")</f>
        <v/>
      </c>
      <c r="AK47" s="26" t="str">
        <f>IF(AND('Mapa final'!$AB$31="Muy Baja",'Mapa final'!$AD$31="Catastrófico"),CONCATENATE("R2C",'Mapa final'!$R$31),"")</f>
        <v/>
      </c>
      <c r="AL47" s="26" t="str">
        <f>IF(AND('Mapa final'!$AB$32="Muy Baja",'Mapa final'!$AD$32="Catastrófico"),CONCATENATE("R2C",'Mapa final'!$R$32),"")</f>
        <v/>
      </c>
      <c r="AM47" s="26" t="str">
        <f>IF(AND('Mapa final'!$AB$35="Muy Baja",'Mapa final'!$AD$35="Catastrófico"),CONCATENATE("R2C",'Mapa final'!$R$35),"")</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467"/>
      <c r="C48" s="298"/>
      <c r="D48" s="299"/>
      <c r="E48" s="310"/>
      <c r="F48" s="298"/>
      <c r="G48" s="298"/>
      <c r="H48" s="298"/>
      <c r="I48" s="299"/>
      <c r="J48" s="40" t="str">
        <f>IF(AND('Mapa final'!$AB$36="Muy Baja",'Mapa final'!$AD$36="Leve"),CONCATENATE("R3C",'Mapa final'!$R$36),"")</f>
        <v/>
      </c>
      <c r="K48" s="40" t="str">
        <f>IF(AND('Mapa final'!$AB$39="Muy Baja",'Mapa final'!$AD$39="Leve"),CONCATENATE("R3C",'Mapa final'!$R$39),"")</f>
        <v/>
      </c>
      <c r="L48" s="40" t="e">
        <f>IF(AND('Mapa final'!#REF!="Muy Baja",'Mapa final'!#REF!="Leve"),CONCATENATE("R3C",'Mapa final'!#REF!),"")</f>
        <v>#REF!</v>
      </c>
      <c r="M48" s="40" t="e">
        <f>IF(AND('Mapa final'!#REF!="Muy Baja",'Mapa final'!#REF!="Leve"),CONCATENATE("R3C",'Mapa final'!#REF!),"")</f>
        <v>#REF!</v>
      </c>
      <c r="N48" s="41" t="e">
        <f>IF(AND('Mapa final'!#REF!="Muy Baja",'Mapa final'!#REF!="Leve"),CONCATENATE("R3C",'Mapa final'!#REF!),"")</f>
        <v>#REF!</v>
      </c>
      <c r="O48" s="42" t="e">
        <f>IF(AND('Mapa final'!#REF!="Muy Baja",'Mapa final'!#REF!="Leve"),CONCATENATE("R3C",'Mapa final'!#REF!),"")</f>
        <v>#REF!</v>
      </c>
      <c r="P48" s="41" t="str">
        <f>IF(AND('Mapa final'!$AB$36="Muy Baja",'Mapa final'!$AD$36="Menor"),CONCATENATE("R3C",'Mapa final'!$R$36),"")</f>
        <v/>
      </c>
      <c r="Q48" s="41" t="str">
        <f>IF(AND('Mapa final'!$AB$39="Muy Baja",'Mapa final'!$AD$39="Menor"),CONCATENATE("R3C",'Mapa final'!$R$39),"")</f>
        <v/>
      </c>
      <c r="R48" s="41" t="e">
        <f>IF(AND('Mapa final'!#REF!="Muy Baja",'Mapa final'!#REF!="Menor"),CONCATENATE("R3C",'Mapa final'!#REF!),"")</f>
        <v>#REF!</v>
      </c>
      <c r="S48" s="41" t="e">
        <f>IF(AND('Mapa final'!#REF!="Muy Baja",'Mapa final'!#REF!="Menor"),CONCATENATE("R3C",'Mapa final'!#REF!),"")</f>
        <v>#REF!</v>
      </c>
      <c r="T48" s="41" t="e">
        <f>IF(AND('Mapa final'!#REF!="Muy Baja",'Mapa final'!#REF!="Menor"),CONCATENATE("R3C",'Mapa final'!#REF!),"")</f>
        <v>#REF!</v>
      </c>
      <c r="U48" s="42" t="e">
        <f>IF(AND('Mapa final'!#REF!="Muy Baja",'Mapa final'!#REF!="Menor"),CONCATENATE("R3C",'Mapa final'!#REF!),"")</f>
        <v>#REF!</v>
      </c>
      <c r="V48" s="34" t="str">
        <f>IF(AND('Mapa final'!$AB$36="Muy Baja",'Mapa final'!$AD$36="Moderado"),CONCATENATE("R3C",'Mapa final'!$R$36),"")</f>
        <v/>
      </c>
      <c r="W48" s="34" t="str">
        <f>IF(AND('Mapa final'!$AB$39="Muy Baja",'Mapa final'!$AD$39="Moderado"),CONCATENATE("R3C",'Mapa final'!$R$39),"")</f>
        <v/>
      </c>
      <c r="X48" s="34" t="e">
        <f>IF(AND('Mapa final'!#REF!="Muy Baja",'Mapa final'!#REF!="Moderado"),CONCATENATE("R3C",'Mapa final'!#REF!),"")</f>
        <v>#REF!</v>
      </c>
      <c r="Y48" s="34" t="e">
        <f>IF(AND('Mapa final'!#REF!="Muy Baja",'Mapa final'!#REF!="Moderado"),CONCATENATE("R3C",'Mapa final'!#REF!),"")</f>
        <v>#REF!</v>
      </c>
      <c r="Z48" s="34" t="e">
        <f>IF(AND('Mapa final'!#REF!="Muy Baja",'Mapa final'!#REF!="Moderado"),CONCATENATE("R3C",'Mapa final'!#REF!),"")</f>
        <v>#REF!</v>
      </c>
      <c r="AA48" s="35" t="e">
        <f>IF(AND('Mapa final'!#REF!="Muy Baja",'Mapa final'!#REF!="Moderado"),CONCATENATE("R3C",'Mapa final'!#REF!),"")</f>
        <v>#REF!</v>
      </c>
      <c r="AB48" s="36" t="str">
        <f>IF(AND('Mapa final'!$AB$36="Muy Baja",'Mapa final'!$AD$36="Mayor"),CONCATENATE("R3C",'Mapa final'!$R$36),"")</f>
        <v/>
      </c>
      <c r="AC48" s="36" t="str">
        <f>IF(AND('Mapa final'!$AB$39="Muy Baja",'Mapa final'!$AD$39="Mayor"),CONCATENATE("R3C",'Mapa final'!$R$39),"")</f>
        <v/>
      </c>
      <c r="AD48" s="36" t="e">
        <f>IF(AND('Mapa final'!#REF!="Muy Baja",'Mapa final'!#REF!="Mayor"),CONCATENATE("R3C",'Mapa final'!#REF!),"")</f>
        <v>#REF!</v>
      </c>
      <c r="AE48" s="36" t="e">
        <f>IF(AND('Mapa final'!#REF!="Muy Baja",'Mapa final'!#REF!="Mayor"),CONCATENATE("R3C",'Mapa final'!#REF!),"")</f>
        <v>#REF!</v>
      </c>
      <c r="AF48" s="36" t="e">
        <f>IF(AND('Mapa final'!#REF!="Muy Baja",'Mapa final'!#REF!="Mayor"),CONCATENATE("R3C",'Mapa final'!#REF!),"")</f>
        <v>#REF!</v>
      </c>
      <c r="AG48" s="25" t="e">
        <f>IF(AND('Mapa final'!#REF!="Muy Baja",'Mapa final'!#REF!="Mayor"),CONCATENATE("R3C",'Mapa final'!#REF!),"")</f>
        <v>#REF!</v>
      </c>
      <c r="AH48" s="26" t="str">
        <f>IF(AND('Mapa final'!$AB$36="Muy Baja",'Mapa final'!$AD$36="Catastrófico"),CONCATENATE("R3C",'Mapa final'!$R$36),"")</f>
        <v/>
      </c>
      <c r="AI48" s="26" t="str">
        <f>IF(AND('Mapa final'!$AB$39="Muy Baja",'Mapa final'!$AD$39="Catastrófico"),CONCATENATE("R3C",'Mapa final'!$R$39),"")</f>
        <v/>
      </c>
      <c r="AJ48" s="26" t="e">
        <f>IF(AND('Mapa final'!#REF!="Muy Baja",'Mapa final'!#REF!="Catastrófico"),CONCATENATE("R3C",'Mapa final'!#REF!),"")</f>
        <v>#REF!</v>
      </c>
      <c r="AK48" s="26" t="e">
        <f>IF(AND('Mapa final'!#REF!="Muy Baja",'Mapa final'!#REF!="Catastrófico"),CONCATENATE("R3C",'Mapa final'!#REF!),"")</f>
        <v>#REF!</v>
      </c>
      <c r="AL48" s="26" t="e">
        <f>IF(AND('Mapa final'!#REF!="Muy Baja",'Mapa final'!#REF!="Catastrófico"),CONCATENATE("R3C",'Mapa final'!#REF!),"")</f>
        <v>#REF!</v>
      </c>
      <c r="AM48" s="26"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467"/>
      <c r="C49" s="298"/>
      <c r="D49" s="299"/>
      <c r="E49" s="310"/>
      <c r="F49" s="298"/>
      <c r="G49" s="298"/>
      <c r="H49" s="298"/>
      <c r="I49" s="299"/>
      <c r="J49" s="40" t="e">
        <f>IF(AND('Mapa final'!#REF!="Muy Baja",'Mapa final'!#REF!="Leve"),CONCATENATE("R4C",'Mapa final'!#REF!),"")</f>
        <v>#REF!</v>
      </c>
      <c r="K49" s="40" t="e">
        <f>IF(AND('Mapa final'!#REF!="Muy Baja",'Mapa final'!#REF!="Leve"),CONCATENATE("R4C",'Mapa final'!#REF!),"")</f>
        <v>#REF!</v>
      </c>
      <c r="L49" s="40" t="e">
        <f>IF(AND('Mapa final'!#REF!="Muy Baja",'Mapa final'!#REF!="Leve"),CONCATENATE("R4C",'Mapa final'!#REF!),"")</f>
        <v>#REF!</v>
      </c>
      <c r="M49" s="40" t="e">
        <f>IF(AND('Mapa final'!#REF!="Muy Baja",'Mapa final'!#REF!="Leve"),CONCATENATE("R4C",'Mapa final'!#REF!),"")</f>
        <v>#REF!</v>
      </c>
      <c r="N49" s="41" t="e">
        <f>IF(AND('Mapa final'!#REF!="Muy Baja",'Mapa final'!#REF!="Leve"),CONCATENATE("R4C",'Mapa final'!#REF!),"")</f>
        <v>#REF!</v>
      </c>
      <c r="O49" s="42" t="e">
        <f>IF(AND('Mapa final'!#REF!="Muy Baja",'Mapa final'!#REF!="Leve"),CONCATENATE("R4C",'Mapa final'!#REF!),"")</f>
        <v>#REF!</v>
      </c>
      <c r="P49" s="41" t="e">
        <f>IF(AND('Mapa final'!#REF!="Muy Baja",'Mapa final'!#REF!="Menor"),CONCATENATE("R4C",'Mapa final'!#REF!),"")</f>
        <v>#REF!</v>
      </c>
      <c r="Q49" s="41" t="e">
        <f>IF(AND('Mapa final'!#REF!="Muy Baja",'Mapa final'!#REF!="Menor"),CONCATENATE("R4C",'Mapa final'!#REF!),"")</f>
        <v>#REF!</v>
      </c>
      <c r="R49" s="41" t="e">
        <f>IF(AND('Mapa final'!#REF!="Muy Baja",'Mapa final'!#REF!="Menor"),CONCATENATE("R4C",'Mapa final'!#REF!),"")</f>
        <v>#REF!</v>
      </c>
      <c r="S49" s="41" t="e">
        <f>IF(AND('Mapa final'!#REF!="Muy Baja",'Mapa final'!#REF!="Menor"),CONCATENATE("R4C",'Mapa final'!#REF!),"")</f>
        <v>#REF!</v>
      </c>
      <c r="T49" s="41" t="e">
        <f>IF(AND('Mapa final'!#REF!="Muy Baja",'Mapa final'!#REF!="Menor"),CONCATENATE("R4C",'Mapa final'!#REF!),"")</f>
        <v>#REF!</v>
      </c>
      <c r="U49" s="42" t="e">
        <f>IF(AND('Mapa final'!#REF!="Muy Baja",'Mapa final'!#REF!="Menor"),CONCATENATE("R4C",'Mapa final'!#REF!),"")</f>
        <v>#REF!</v>
      </c>
      <c r="V49" s="34" t="e">
        <f>IF(AND('Mapa final'!#REF!="Muy Baja",'Mapa final'!#REF!="Moderado"),CONCATENATE("R4C",'Mapa final'!#REF!),"")</f>
        <v>#REF!</v>
      </c>
      <c r="W49" s="34" t="e">
        <f>IF(AND('Mapa final'!#REF!="Muy Baja",'Mapa final'!#REF!="Moderado"),CONCATENATE("R4C",'Mapa final'!#REF!),"")</f>
        <v>#REF!</v>
      </c>
      <c r="X49" s="34" t="e">
        <f>IF(AND('Mapa final'!#REF!="Muy Baja",'Mapa final'!#REF!="Moderado"),CONCATENATE("R4C",'Mapa final'!#REF!),"")</f>
        <v>#REF!</v>
      </c>
      <c r="Y49" s="34" t="e">
        <f>IF(AND('Mapa final'!#REF!="Muy Baja",'Mapa final'!#REF!="Moderado"),CONCATENATE("R4C",'Mapa final'!#REF!),"")</f>
        <v>#REF!</v>
      </c>
      <c r="Z49" s="34" t="e">
        <f>IF(AND('Mapa final'!#REF!="Muy Baja",'Mapa final'!#REF!="Moderado"),CONCATENATE("R4C",'Mapa final'!#REF!),"")</f>
        <v>#REF!</v>
      </c>
      <c r="AA49" s="35" t="e">
        <f>IF(AND('Mapa final'!#REF!="Muy Baja",'Mapa final'!#REF!="Moderado"),CONCATENATE("R4C",'Mapa final'!#REF!),"")</f>
        <v>#REF!</v>
      </c>
      <c r="AB49" s="36" t="e">
        <f>IF(AND('Mapa final'!#REF!="Muy Baja",'Mapa final'!#REF!="Mayor"),CONCATENATE("R4C",'Mapa final'!#REF!),"")</f>
        <v>#REF!</v>
      </c>
      <c r="AC49" s="36" t="e">
        <f>IF(AND('Mapa final'!#REF!="Muy Baja",'Mapa final'!#REF!="Mayor"),CONCATENATE("R4C",'Mapa final'!#REF!),"")</f>
        <v>#REF!</v>
      </c>
      <c r="AD49" s="36" t="e">
        <f>IF(AND('Mapa final'!#REF!="Muy Baja",'Mapa final'!#REF!="Mayor"),CONCATENATE("R4C",'Mapa final'!#REF!),"")</f>
        <v>#REF!</v>
      </c>
      <c r="AE49" s="36" t="e">
        <f>IF(AND('Mapa final'!#REF!="Muy Baja",'Mapa final'!#REF!="Mayor"),CONCATENATE("R4C",'Mapa final'!#REF!),"")</f>
        <v>#REF!</v>
      </c>
      <c r="AF49" s="36" t="e">
        <f>IF(AND('Mapa final'!#REF!="Muy Baja",'Mapa final'!#REF!="Mayor"),CONCATENATE("R4C",'Mapa final'!#REF!),"")</f>
        <v>#REF!</v>
      </c>
      <c r="AG49" s="25" t="e">
        <f>IF(AND('Mapa final'!#REF!="Muy Baja",'Mapa final'!#REF!="Mayor"),CONCATENATE("R4C",'Mapa final'!#REF!),"")</f>
        <v>#REF!</v>
      </c>
      <c r="AH49" s="26" t="e">
        <f>IF(AND('Mapa final'!#REF!="Muy Baja",'Mapa final'!#REF!="Catastrófico"),CONCATENATE("R4C",'Mapa final'!#REF!),"")</f>
        <v>#REF!</v>
      </c>
      <c r="AI49" s="26" t="e">
        <f>IF(AND('Mapa final'!#REF!="Muy Baja",'Mapa final'!#REF!="Catastrófico"),CONCATENATE("R4C",'Mapa final'!#REF!),"")</f>
        <v>#REF!</v>
      </c>
      <c r="AJ49" s="26" t="e">
        <f>IF(AND('Mapa final'!#REF!="Muy Baja",'Mapa final'!#REF!="Catastrófico"),CONCATENATE("R4C",'Mapa final'!#REF!),"")</f>
        <v>#REF!</v>
      </c>
      <c r="AK49" s="26" t="e">
        <f>IF(AND('Mapa final'!#REF!="Muy Baja",'Mapa final'!#REF!="Catastrófico"),CONCATENATE("R4C",'Mapa final'!#REF!),"")</f>
        <v>#REF!</v>
      </c>
      <c r="AL49" s="26" t="e">
        <f>IF(AND('Mapa final'!#REF!="Muy Baja",'Mapa final'!#REF!="Catastrófico"),CONCATENATE("R4C",'Mapa final'!#REF!),"")</f>
        <v>#REF!</v>
      </c>
      <c r="AM49" s="26"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467"/>
      <c r="C50" s="298"/>
      <c r="D50" s="299"/>
      <c r="E50" s="310"/>
      <c r="F50" s="298"/>
      <c r="G50" s="298"/>
      <c r="H50" s="298"/>
      <c r="I50" s="299"/>
      <c r="J50" s="40" t="e">
        <f>IF(AND('Mapa final'!#REF!="Muy Baja",'Mapa final'!#REF!="Leve"),CONCATENATE("R5C",'Mapa final'!#REF!),"")</f>
        <v>#REF!</v>
      </c>
      <c r="K50" s="40" t="e">
        <f>IF(AND('Mapa final'!#REF!="Muy Baja",'Mapa final'!#REF!="Leve"),CONCATENATE("R5C",'Mapa final'!#REF!),"")</f>
        <v>#REF!</v>
      </c>
      <c r="L50" s="40" t="e">
        <f>IF(AND('Mapa final'!#REF!="Muy Baja",'Mapa final'!#REF!="Leve"),CONCATENATE("R5C",'Mapa final'!#REF!),"")</f>
        <v>#REF!</v>
      </c>
      <c r="M50" s="40" t="e">
        <f>IF(AND('Mapa final'!#REF!="Muy Baja",'Mapa final'!#REF!="Leve"),CONCATENATE("R5C",'Mapa final'!#REF!),"")</f>
        <v>#REF!</v>
      </c>
      <c r="N50" s="41" t="e">
        <f>IF(AND('Mapa final'!#REF!="Muy Baja",'Mapa final'!#REF!="Leve"),CONCATENATE("R5C",'Mapa final'!#REF!),"")</f>
        <v>#REF!</v>
      </c>
      <c r="O50" s="42" t="e">
        <f>IF(AND('Mapa final'!#REF!="Muy Baja",'Mapa final'!#REF!="Leve"),CONCATENATE("R5C",'Mapa final'!#REF!),"")</f>
        <v>#REF!</v>
      </c>
      <c r="P50" s="41" t="e">
        <f>IF(AND('Mapa final'!#REF!="Muy Baja",'Mapa final'!#REF!="Menor"),CONCATENATE("R5C",'Mapa final'!#REF!),"")</f>
        <v>#REF!</v>
      </c>
      <c r="Q50" s="41" t="e">
        <f>IF(AND('Mapa final'!#REF!="Muy Baja",'Mapa final'!#REF!="Menor"),CONCATENATE("R5C",'Mapa final'!#REF!),"")</f>
        <v>#REF!</v>
      </c>
      <c r="R50" s="41" t="e">
        <f>IF(AND('Mapa final'!#REF!="Muy Baja",'Mapa final'!#REF!="Menor"),CONCATENATE("R5C",'Mapa final'!#REF!),"")</f>
        <v>#REF!</v>
      </c>
      <c r="S50" s="41" t="e">
        <f>IF(AND('Mapa final'!#REF!="Muy Baja",'Mapa final'!#REF!="Menor"),CONCATENATE("R5C",'Mapa final'!#REF!),"")</f>
        <v>#REF!</v>
      </c>
      <c r="T50" s="41" t="e">
        <f>IF(AND('Mapa final'!#REF!="Muy Baja",'Mapa final'!#REF!="Menor"),CONCATENATE("R5C",'Mapa final'!#REF!),"")</f>
        <v>#REF!</v>
      </c>
      <c r="U50" s="42" t="e">
        <f>IF(AND('Mapa final'!#REF!="Muy Baja",'Mapa final'!#REF!="Menor"),CONCATENATE("R5C",'Mapa final'!#REF!),"")</f>
        <v>#REF!</v>
      </c>
      <c r="V50" s="34" t="e">
        <f>IF(AND('Mapa final'!#REF!="Muy Baja",'Mapa final'!#REF!="Moderado"),CONCATENATE("R5C",'Mapa final'!#REF!),"")</f>
        <v>#REF!</v>
      </c>
      <c r="W50" s="34" t="e">
        <f>IF(AND('Mapa final'!#REF!="Muy Baja",'Mapa final'!#REF!="Moderado"),CONCATENATE("R5C",'Mapa final'!#REF!),"")</f>
        <v>#REF!</v>
      </c>
      <c r="X50" s="34" t="e">
        <f>IF(AND('Mapa final'!#REF!="Muy Baja",'Mapa final'!#REF!="Moderado"),CONCATENATE("R5C",'Mapa final'!#REF!),"")</f>
        <v>#REF!</v>
      </c>
      <c r="Y50" s="34" t="e">
        <f>IF(AND('Mapa final'!#REF!="Muy Baja",'Mapa final'!#REF!="Moderado"),CONCATENATE("R5C",'Mapa final'!#REF!),"")</f>
        <v>#REF!</v>
      </c>
      <c r="Z50" s="34" t="e">
        <f>IF(AND('Mapa final'!#REF!="Muy Baja",'Mapa final'!#REF!="Moderado"),CONCATENATE("R5C",'Mapa final'!#REF!),"")</f>
        <v>#REF!</v>
      </c>
      <c r="AA50" s="35" t="e">
        <f>IF(AND('Mapa final'!#REF!="Muy Baja",'Mapa final'!#REF!="Moderado"),CONCATENATE("R5C",'Mapa final'!#REF!),"")</f>
        <v>#REF!</v>
      </c>
      <c r="AB50" s="36" t="e">
        <f>IF(AND('Mapa final'!#REF!="Muy Baja",'Mapa final'!#REF!="Mayor"),CONCATENATE("R5C",'Mapa final'!#REF!),"")</f>
        <v>#REF!</v>
      </c>
      <c r="AC50" s="36" t="e">
        <f>IF(AND('Mapa final'!#REF!="Muy Baja",'Mapa final'!#REF!="Mayor"),CONCATENATE("R5C",'Mapa final'!#REF!),"")</f>
        <v>#REF!</v>
      </c>
      <c r="AD50" s="36" t="e">
        <f>IF(AND('Mapa final'!#REF!="Muy Baja",'Mapa final'!#REF!="Mayor"),CONCATENATE("R5C",'Mapa final'!#REF!),"")</f>
        <v>#REF!</v>
      </c>
      <c r="AE50" s="36" t="e">
        <f>IF(AND('Mapa final'!#REF!="Muy Baja",'Mapa final'!#REF!="Mayor"),CONCATENATE("R5C",'Mapa final'!#REF!),"")</f>
        <v>#REF!</v>
      </c>
      <c r="AF50" s="36" t="e">
        <f>IF(AND('Mapa final'!#REF!="Muy Baja",'Mapa final'!#REF!="Mayor"),CONCATENATE("R5C",'Mapa final'!#REF!),"")</f>
        <v>#REF!</v>
      </c>
      <c r="AG50" s="25" t="e">
        <f>IF(AND('Mapa final'!#REF!="Muy Baja",'Mapa final'!#REF!="Mayor"),CONCATENATE("R5C",'Mapa final'!#REF!),"")</f>
        <v>#REF!</v>
      </c>
      <c r="AH50" s="26" t="e">
        <f>IF(AND('Mapa final'!#REF!="Muy Baja",'Mapa final'!#REF!="Catastrófico"),CONCATENATE("R5C",'Mapa final'!#REF!),"")</f>
        <v>#REF!</v>
      </c>
      <c r="AI50" s="26" t="e">
        <f>IF(AND('Mapa final'!#REF!="Muy Baja",'Mapa final'!#REF!="Catastrófico"),CONCATENATE("R5C",'Mapa final'!#REF!),"")</f>
        <v>#REF!</v>
      </c>
      <c r="AJ50" s="26" t="e">
        <f>IF(AND('Mapa final'!#REF!="Muy Baja",'Mapa final'!#REF!="Catastrófico"),CONCATENATE("R5C",'Mapa final'!#REF!),"")</f>
        <v>#REF!</v>
      </c>
      <c r="AK50" s="26" t="e">
        <f>IF(AND('Mapa final'!#REF!="Muy Baja",'Mapa final'!#REF!="Catastrófico"),CONCATENATE("R5C",'Mapa final'!#REF!),"")</f>
        <v>#REF!</v>
      </c>
      <c r="AL50" s="26" t="e">
        <f>IF(AND('Mapa final'!#REF!="Muy Baja",'Mapa final'!#REF!="Catastrófico"),CONCATENATE("R5C",'Mapa final'!#REF!),"")</f>
        <v>#REF!</v>
      </c>
      <c r="AM50" s="26"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467"/>
      <c r="C51" s="298"/>
      <c r="D51" s="299"/>
      <c r="E51" s="310"/>
      <c r="F51" s="298"/>
      <c r="G51" s="298"/>
      <c r="H51" s="298"/>
      <c r="I51" s="299"/>
      <c r="J51" s="40" t="e">
        <f>IF(AND('Mapa final'!#REF!="Muy Baja",'Mapa final'!#REF!="Leve"),CONCATENATE("R6C",'Mapa final'!#REF!),"")</f>
        <v>#REF!</v>
      </c>
      <c r="K51" s="40" t="e">
        <f>IF(AND('Mapa final'!#REF!="Muy Baja",'Mapa final'!#REF!="Leve"),CONCATENATE("R6C",'Mapa final'!#REF!),"")</f>
        <v>#REF!</v>
      </c>
      <c r="L51" s="40" t="e">
        <f>IF(AND('Mapa final'!#REF!="Muy Baja",'Mapa final'!#REF!="Leve"),CONCATENATE("R6C",'Mapa final'!#REF!),"")</f>
        <v>#REF!</v>
      </c>
      <c r="M51" s="40" t="e">
        <f>IF(AND('Mapa final'!#REF!="Muy Baja",'Mapa final'!#REF!="Leve"),CONCATENATE("R6C",'Mapa final'!#REF!),"")</f>
        <v>#REF!</v>
      </c>
      <c r="N51" s="41" t="e">
        <f>IF(AND('Mapa final'!#REF!="Muy Baja",'Mapa final'!#REF!="Leve"),CONCATENATE("R6C",'Mapa final'!#REF!),"")</f>
        <v>#REF!</v>
      </c>
      <c r="O51" s="42" t="e">
        <f>IF(AND('Mapa final'!#REF!="Muy Baja",'Mapa final'!#REF!="Leve"),CONCATENATE("R6C",'Mapa final'!#REF!),"")</f>
        <v>#REF!</v>
      </c>
      <c r="P51" s="41" t="e">
        <f>IF(AND('Mapa final'!#REF!="Muy Baja",'Mapa final'!#REF!="Menor"),CONCATENATE("R6C",'Mapa final'!#REF!),"")</f>
        <v>#REF!</v>
      </c>
      <c r="Q51" s="41" t="e">
        <f>IF(AND('Mapa final'!#REF!="Muy Baja",'Mapa final'!#REF!="Menor"),CONCATENATE("R6C",'Mapa final'!#REF!),"")</f>
        <v>#REF!</v>
      </c>
      <c r="R51" s="41" t="e">
        <f>IF(AND('Mapa final'!#REF!="Muy Baja",'Mapa final'!#REF!="Menor"),CONCATENATE("R6C",'Mapa final'!#REF!),"")</f>
        <v>#REF!</v>
      </c>
      <c r="S51" s="41" t="e">
        <f>IF(AND('Mapa final'!#REF!="Muy Baja",'Mapa final'!#REF!="Menor"),CONCATENATE("R6C",'Mapa final'!#REF!),"")</f>
        <v>#REF!</v>
      </c>
      <c r="T51" s="41" t="e">
        <f>IF(AND('Mapa final'!#REF!="Muy Baja",'Mapa final'!#REF!="Menor"),CONCATENATE("R6C",'Mapa final'!#REF!),"")</f>
        <v>#REF!</v>
      </c>
      <c r="U51" s="42" t="e">
        <f>IF(AND('Mapa final'!#REF!="Muy Baja",'Mapa final'!#REF!="Menor"),CONCATENATE("R6C",'Mapa final'!#REF!),"")</f>
        <v>#REF!</v>
      </c>
      <c r="V51" s="34" t="e">
        <f>IF(AND('Mapa final'!#REF!="Muy Baja",'Mapa final'!#REF!="Moderado"),CONCATENATE("R6C",'Mapa final'!#REF!),"")</f>
        <v>#REF!</v>
      </c>
      <c r="W51" s="34" t="e">
        <f>IF(AND('Mapa final'!#REF!="Muy Baja",'Mapa final'!#REF!="Moderado"),CONCATENATE("R6C",'Mapa final'!#REF!),"")</f>
        <v>#REF!</v>
      </c>
      <c r="X51" s="34" t="e">
        <f>IF(AND('Mapa final'!#REF!="Muy Baja",'Mapa final'!#REF!="Moderado"),CONCATENATE("R6C",'Mapa final'!#REF!),"")</f>
        <v>#REF!</v>
      </c>
      <c r="Y51" s="34" t="e">
        <f>IF(AND('Mapa final'!#REF!="Muy Baja",'Mapa final'!#REF!="Moderado"),CONCATENATE("R6C",'Mapa final'!#REF!),"")</f>
        <v>#REF!</v>
      </c>
      <c r="Z51" s="34" t="e">
        <f>IF(AND('Mapa final'!#REF!="Muy Baja",'Mapa final'!#REF!="Moderado"),CONCATENATE("R6C",'Mapa final'!#REF!),"")</f>
        <v>#REF!</v>
      </c>
      <c r="AA51" s="35" t="e">
        <f>IF(AND('Mapa final'!#REF!="Muy Baja",'Mapa final'!#REF!="Moderado"),CONCATENATE("R6C",'Mapa final'!#REF!),"")</f>
        <v>#REF!</v>
      </c>
      <c r="AB51" s="36" t="e">
        <f>IF(AND('Mapa final'!#REF!="Muy Baja",'Mapa final'!#REF!="Mayor"),CONCATENATE("R6C",'Mapa final'!#REF!),"")</f>
        <v>#REF!</v>
      </c>
      <c r="AC51" s="36" t="e">
        <f>IF(AND('Mapa final'!#REF!="Muy Baja",'Mapa final'!#REF!="Mayor"),CONCATENATE("R6C",'Mapa final'!#REF!),"")</f>
        <v>#REF!</v>
      </c>
      <c r="AD51" s="36" t="e">
        <f>IF(AND('Mapa final'!#REF!="Muy Baja",'Mapa final'!#REF!="Mayor"),CONCATENATE("R6C",'Mapa final'!#REF!),"")</f>
        <v>#REF!</v>
      </c>
      <c r="AE51" s="36" t="e">
        <f>IF(AND('Mapa final'!#REF!="Muy Baja",'Mapa final'!#REF!="Mayor"),CONCATENATE("R6C",'Mapa final'!#REF!),"")</f>
        <v>#REF!</v>
      </c>
      <c r="AF51" s="36" t="e">
        <f>IF(AND('Mapa final'!#REF!="Muy Baja",'Mapa final'!#REF!="Mayor"),CONCATENATE("R6C",'Mapa final'!#REF!),"")</f>
        <v>#REF!</v>
      </c>
      <c r="AG51" s="25" t="e">
        <f>IF(AND('Mapa final'!#REF!="Muy Baja",'Mapa final'!#REF!="Mayor"),CONCATENATE("R6C",'Mapa final'!#REF!),"")</f>
        <v>#REF!</v>
      </c>
      <c r="AH51" s="26" t="e">
        <f>IF(AND('Mapa final'!#REF!="Muy Baja",'Mapa final'!#REF!="Catastrófico"),CONCATENATE("R6C",'Mapa final'!#REF!),"")</f>
        <v>#REF!</v>
      </c>
      <c r="AI51" s="26" t="e">
        <f>IF(AND('Mapa final'!#REF!="Muy Baja",'Mapa final'!#REF!="Catastrófico"),CONCATENATE("R6C",'Mapa final'!#REF!),"")</f>
        <v>#REF!</v>
      </c>
      <c r="AJ51" s="26" t="e">
        <f>IF(AND('Mapa final'!#REF!="Muy Baja",'Mapa final'!#REF!="Catastrófico"),CONCATENATE("R6C",'Mapa final'!#REF!),"")</f>
        <v>#REF!</v>
      </c>
      <c r="AK51" s="26" t="e">
        <f>IF(AND('Mapa final'!#REF!="Muy Baja",'Mapa final'!#REF!="Catastrófico"),CONCATENATE("R6C",'Mapa final'!#REF!),"")</f>
        <v>#REF!</v>
      </c>
      <c r="AL51" s="26" t="e">
        <f>IF(AND('Mapa final'!#REF!="Muy Baja",'Mapa final'!#REF!="Catastrófico"),CONCATENATE("R6C",'Mapa final'!#REF!),"")</f>
        <v>#REF!</v>
      </c>
      <c r="AM51" s="26"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467"/>
      <c r="C52" s="298"/>
      <c r="D52" s="299"/>
      <c r="E52" s="310"/>
      <c r="F52" s="298"/>
      <c r="G52" s="298"/>
      <c r="H52" s="298"/>
      <c r="I52" s="299"/>
      <c r="J52" s="40" t="e">
        <f>IF(AND('Mapa final'!#REF!="Muy Baja",'Mapa final'!#REF!="Leve"),CONCATENATE("R7C",'Mapa final'!#REF!),"")</f>
        <v>#REF!</v>
      </c>
      <c r="K52" s="40" t="e">
        <f>IF(AND('Mapa final'!#REF!="Muy Baja",'Mapa final'!#REF!="Leve"),CONCATENATE("R7C",'Mapa final'!#REF!),"")</f>
        <v>#REF!</v>
      </c>
      <c r="L52" s="40" t="e">
        <f>IF(AND('Mapa final'!#REF!="Muy Baja",'Mapa final'!#REF!="Leve"),CONCATENATE("R7C",'Mapa final'!#REF!),"")</f>
        <v>#REF!</v>
      </c>
      <c r="M52" s="40" t="e">
        <f>IF(AND('Mapa final'!#REF!="Muy Baja",'Mapa final'!#REF!="Leve"),CONCATENATE("R7C",'Mapa final'!#REF!),"")</f>
        <v>#REF!</v>
      </c>
      <c r="N52" s="41" t="e">
        <f>IF(AND('Mapa final'!#REF!="Muy Baja",'Mapa final'!#REF!="Leve"),CONCATENATE("R7C",'Mapa final'!#REF!),"")</f>
        <v>#REF!</v>
      </c>
      <c r="O52" s="42" t="e">
        <f>IF(AND('Mapa final'!#REF!="Muy Baja",'Mapa final'!#REF!="Leve"),CONCATENATE("R7C",'Mapa final'!#REF!),"")</f>
        <v>#REF!</v>
      </c>
      <c r="P52" s="41" t="e">
        <f>IF(AND('Mapa final'!#REF!="Muy Baja",'Mapa final'!#REF!="Menor"),CONCATENATE("R7C",'Mapa final'!#REF!),"")</f>
        <v>#REF!</v>
      </c>
      <c r="Q52" s="41" t="e">
        <f>IF(AND('Mapa final'!#REF!="Muy Baja",'Mapa final'!#REF!="Menor"),CONCATENATE("R7C",'Mapa final'!#REF!),"")</f>
        <v>#REF!</v>
      </c>
      <c r="R52" s="41" t="e">
        <f>IF(AND('Mapa final'!#REF!="Muy Baja",'Mapa final'!#REF!="Menor"),CONCATENATE("R7C",'Mapa final'!#REF!),"")</f>
        <v>#REF!</v>
      </c>
      <c r="S52" s="41" t="e">
        <f>IF(AND('Mapa final'!#REF!="Muy Baja",'Mapa final'!#REF!="Menor"),CONCATENATE("R7C",'Mapa final'!#REF!),"")</f>
        <v>#REF!</v>
      </c>
      <c r="T52" s="41" t="e">
        <f>IF(AND('Mapa final'!#REF!="Muy Baja",'Mapa final'!#REF!="Menor"),CONCATENATE("R7C",'Mapa final'!#REF!),"")</f>
        <v>#REF!</v>
      </c>
      <c r="U52" s="42" t="e">
        <f>IF(AND('Mapa final'!#REF!="Muy Baja",'Mapa final'!#REF!="Menor"),CONCATENATE("R7C",'Mapa final'!#REF!),"")</f>
        <v>#REF!</v>
      </c>
      <c r="V52" s="34" t="e">
        <f>IF(AND('Mapa final'!#REF!="Muy Baja",'Mapa final'!#REF!="Moderado"),CONCATENATE("R7C",'Mapa final'!#REF!),"")</f>
        <v>#REF!</v>
      </c>
      <c r="W52" s="34" t="e">
        <f>IF(AND('Mapa final'!#REF!="Muy Baja",'Mapa final'!#REF!="Moderado"),CONCATENATE("R7C",'Mapa final'!#REF!),"")</f>
        <v>#REF!</v>
      </c>
      <c r="X52" s="34" t="e">
        <f>IF(AND('Mapa final'!#REF!="Muy Baja",'Mapa final'!#REF!="Moderado"),CONCATENATE("R7C",'Mapa final'!#REF!),"")</f>
        <v>#REF!</v>
      </c>
      <c r="Y52" s="34" t="e">
        <f>IF(AND('Mapa final'!#REF!="Muy Baja",'Mapa final'!#REF!="Moderado"),CONCATENATE("R7C",'Mapa final'!#REF!),"")</f>
        <v>#REF!</v>
      </c>
      <c r="Z52" s="34" t="e">
        <f>IF(AND('Mapa final'!#REF!="Muy Baja",'Mapa final'!#REF!="Moderado"),CONCATENATE("R7C",'Mapa final'!#REF!),"")</f>
        <v>#REF!</v>
      </c>
      <c r="AA52" s="35" t="e">
        <f>IF(AND('Mapa final'!#REF!="Muy Baja",'Mapa final'!#REF!="Moderado"),CONCATENATE("R7C",'Mapa final'!#REF!),"")</f>
        <v>#REF!</v>
      </c>
      <c r="AB52" s="36" t="e">
        <f>IF(AND('Mapa final'!#REF!="Muy Baja",'Mapa final'!#REF!="Mayor"),CONCATENATE("R7C",'Mapa final'!#REF!),"")</f>
        <v>#REF!</v>
      </c>
      <c r="AC52" s="36" t="e">
        <f>IF(AND('Mapa final'!#REF!="Muy Baja",'Mapa final'!#REF!="Mayor"),CONCATENATE("R7C",'Mapa final'!#REF!),"")</f>
        <v>#REF!</v>
      </c>
      <c r="AD52" s="36" t="e">
        <f>IF(AND('Mapa final'!#REF!="Muy Baja",'Mapa final'!#REF!="Mayor"),CONCATENATE("R7C",'Mapa final'!#REF!),"")</f>
        <v>#REF!</v>
      </c>
      <c r="AE52" s="36" t="e">
        <f>IF(AND('Mapa final'!#REF!="Muy Baja",'Mapa final'!#REF!="Mayor"),CONCATENATE("R7C",'Mapa final'!#REF!),"")</f>
        <v>#REF!</v>
      </c>
      <c r="AF52" s="36" t="e">
        <f>IF(AND('Mapa final'!#REF!="Muy Baja",'Mapa final'!#REF!="Mayor"),CONCATENATE("R7C",'Mapa final'!#REF!),"")</f>
        <v>#REF!</v>
      </c>
      <c r="AG52" s="25" t="e">
        <f>IF(AND('Mapa final'!#REF!="Muy Baja",'Mapa final'!#REF!="Mayor"),CONCATENATE("R7C",'Mapa final'!#REF!),"")</f>
        <v>#REF!</v>
      </c>
      <c r="AH52" s="26" t="e">
        <f>IF(AND('Mapa final'!#REF!="Muy Baja",'Mapa final'!#REF!="Catastrófico"),CONCATENATE("R7C",'Mapa final'!#REF!),"")</f>
        <v>#REF!</v>
      </c>
      <c r="AI52" s="26" t="e">
        <f>IF(AND('Mapa final'!#REF!="Muy Baja",'Mapa final'!#REF!="Catastrófico"),CONCATENATE("R7C",'Mapa final'!#REF!),"")</f>
        <v>#REF!</v>
      </c>
      <c r="AJ52" s="26" t="e">
        <f>IF(AND('Mapa final'!#REF!="Muy Baja",'Mapa final'!#REF!="Catastrófico"),CONCATENATE("R7C",'Mapa final'!#REF!),"")</f>
        <v>#REF!</v>
      </c>
      <c r="AK52" s="26" t="e">
        <f>IF(AND('Mapa final'!#REF!="Muy Baja",'Mapa final'!#REF!="Catastrófico"),CONCATENATE("R7C",'Mapa final'!#REF!),"")</f>
        <v>#REF!</v>
      </c>
      <c r="AL52" s="26" t="e">
        <f>IF(AND('Mapa final'!#REF!="Muy Baja",'Mapa final'!#REF!="Catastrófico"),CONCATENATE("R7C",'Mapa final'!#REF!),"")</f>
        <v>#REF!</v>
      </c>
      <c r="AM52" s="26"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467"/>
      <c r="C53" s="298"/>
      <c r="D53" s="299"/>
      <c r="E53" s="310"/>
      <c r="F53" s="298"/>
      <c r="G53" s="298"/>
      <c r="H53" s="298"/>
      <c r="I53" s="299"/>
      <c r="J53" s="40" t="e">
        <f>IF(AND('Mapa final'!#REF!="Muy Baja",'Mapa final'!#REF!="Leve"),CONCATENATE("R8C",'Mapa final'!#REF!),"")</f>
        <v>#REF!</v>
      </c>
      <c r="K53" s="40" t="e">
        <f>IF(AND('Mapa final'!#REF!="Muy Baja",'Mapa final'!#REF!="Leve"),CONCATENATE("R8C",'Mapa final'!#REF!),"")</f>
        <v>#REF!</v>
      </c>
      <c r="L53" s="40" t="e">
        <f>IF(AND('Mapa final'!#REF!="Muy Baja",'Mapa final'!#REF!="Leve"),CONCATENATE("R8C",'Mapa final'!#REF!),"")</f>
        <v>#REF!</v>
      </c>
      <c r="M53" s="40" t="e">
        <f>IF(AND('Mapa final'!#REF!="Muy Baja",'Mapa final'!#REF!="Leve"),CONCATENATE("R8C",'Mapa final'!#REF!),"")</f>
        <v>#REF!</v>
      </c>
      <c r="N53" s="41" t="e">
        <f>IF(AND('Mapa final'!#REF!="Muy Baja",'Mapa final'!#REF!="Leve"),CONCATENATE("R8C",'Mapa final'!#REF!),"")</f>
        <v>#REF!</v>
      </c>
      <c r="O53" s="42" t="e">
        <f>IF(AND('Mapa final'!#REF!="Muy Baja",'Mapa final'!#REF!="Leve"),CONCATENATE("R8C",'Mapa final'!#REF!),"")</f>
        <v>#REF!</v>
      </c>
      <c r="P53" s="41" t="e">
        <f>IF(AND('Mapa final'!#REF!="Muy Baja",'Mapa final'!#REF!="Menor"),CONCATENATE("R8C",'Mapa final'!#REF!),"")</f>
        <v>#REF!</v>
      </c>
      <c r="Q53" s="41" t="e">
        <f>IF(AND('Mapa final'!#REF!="Muy Baja",'Mapa final'!#REF!="Menor"),CONCATENATE("R8C",'Mapa final'!#REF!),"")</f>
        <v>#REF!</v>
      </c>
      <c r="R53" s="41" t="e">
        <f>IF(AND('Mapa final'!#REF!="Muy Baja",'Mapa final'!#REF!="Menor"),CONCATENATE("R8C",'Mapa final'!#REF!),"")</f>
        <v>#REF!</v>
      </c>
      <c r="S53" s="41" t="e">
        <f>IF(AND('Mapa final'!#REF!="Muy Baja",'Mapa final'!#REF!="Menor"),CONCATENATE("R8C",'Mapa final'!#REF!),"")</f>
        <v>#REF!</v>
      </c>
      <c r="T53" s="41" t="e">
        <f>IF(AND('Mapa final'!#REF!="Muy Baja",'Mapa final'!#REF!="Menor"),CONCATENATE("R8C",'Mapa final'!#REF!),"")</f>
        <v>#REF!</v>
      </c>
      <c r="U53" s="42" t="e">
        <f>IF(AND('Mapa final'!#REF!="Muy Baja",'Mapa final'!#REF!="Menor"),CONCATENATE("R8C",'Mapa final'!#REF!),"")</f>
        <v>#REF!</v>
      </c>
      <c r="V53" s="34" t="e">
        <f>IF(AND('Mapa final'!#REF!="Muy Baja",'Mapa final'!#REF!="Moderado"),CONCATENATE("R8C",'Mapa final'!#REF!),"")</f>
        <v>#REF!</v>
      </c>
      <c r="W53" s="34" t="e">
        <f>IF(AND('Mapa final'!#REF!="Muy Baja",'Mapa final'!#REF!="Moderado"),CONCATENATE("R8C",'Mapa final'!#REF!),"")</f>
        <v>#REF!</v>
      </c>
      <c r="X53" s="34" t="e">
        <f>IF(AND('Mapa final'!#REF!="Muy Baja",'Mapa final'!#REF!="Moderado"),CONCATENATE("R8C",'Mapa final'!#REF!),"")</f>
        <v>#REF!</v>
      </c>
      <c r="Y53" s="34" t="e">
        <f>IF(AND('Mapa final'!#REF!="Muy Baja",'Mapa final'!#REF!="Moderado"),CONCATENATE("R8C",'Mapa final'!#REF!),"")</f>
        <v>#REF!</v>
      </c>
      <c r="Z53" s="34" t="e">
        <f>IF(AND('Mapa final'!#REF!="Muy Baja",'Mapa final'!#REF!="Moderado"),CONCATENATE("R8C",'Mapa final'!#REF!),"")</f>
        <v>#REF!</v>
      </c>
      <c r="AA53" s="35" t="e">
        <f>IF(AND('Mapa final'!#REF!="Muy Baja",'Mapa final'!#REF!="Moderado"),CONCATENATE("R8C",'Mapa final'!#REF!),"")</f>
        <v>#REF!</v>
      </c>
      <c r="AB53" s="36" t="e">
        <f>IF(AND('Mapa final'!#REF!="Muy Baja",'Mapa final'!#REF!="Mayor"),CONCATENATE("R8C",'Mapa final'!#REF!),"")</f>
        <v>#REF!</v>
      </c>
      <c r="AC53" s="36" t="e">
        <f>IF(AND('Mapa final'!#REF!="Muy Baja",'Mapa final'!#REF!="Mayor"),CONCATENATE("R8C",'Mapa final'!#REF!),"")</f>
        <v>#REF!</v>
      </c>
      <c r="AD53" s="36" t="e">
        <f>IF(AND('Mapa final'!#REF!="Muy Baja",'Mapa final'!#REF!="Mayor"),CONCATENATE("R8C",'Mapa final'!#REF!),"")</f>
        <v>#REF!</v>
      </c>
      <c r="AE53" s="36" t="e">
        <f>IF(AND('Mapa final'!#REF!="Muy Baja",'Mapa final'!#REF!="Mayor"),CONCATENATE("R8C",'Mapa final'!#REF!),"")</f>
        <v>#REF!</v>
      </c>
      <c r="AF53" s="36" t="e">
        <f>IF(AND('Mapa final'!#REF!="Muy Baja",'Mapa final'!#REF!="Mayor"),CONCATENATE("R8C",'Mapa final'!#REF!),"")</f>
        <v>#REF!</v>
      </c>
      <c r="AG53" s="25" t="e">
        <f>IF(AND('Mapa final'!#REF!="Muy Baja",'Mapa final'!#REF!="Mayor"),CONCATENATE("R8C",'Mapa final'!#REF!),"")</f>
        <v>#REF!</v>
      </c>
      <c r="AH53" s="26" t="e">
        <f>IF(AND('Mapa final'!#REF!="Muy Baja",'Mapa final'!#REF!="Catastrófico"),CONCATENATE("R8C",'Mapa final'!#REF!),"")</f>
        <v>#REF!</v>
      </c>
      <c r="AI53" s="26" t="e">
        <f>IF(AND('Mapa final'!#REF!="Muy Baja",'Mapa final'!#REF!="Catastrófico"),CONCATENATE("R8C",'Mapa final'!#REF!),"")</f>
        <v>#REF!</v>
      </c>
      <c r="AJ53" s="26" t="e">
        <f>IF(AND('Mapa final'!#REF!="Muy Baja",'Mapa final'!#REF!="Catastrófico"),CONCATENATE("R8C",'Mapa final'!#REF!),"")</f>
        <v>#REF!</v>
      </c>
      <c r="AK53" s="26" t="e">
        <f>IF(AND('Mapa final'!#REF!="Muy Baja",'Mapa final'!#REF!="Catastrófico"),CONCATENATE("R8C",'Mapa final'!#REF!),"")</f>
        <v>#REF!</v>
      </c>
      <c r="AL53" s="26" t="e">
        <f>IF(AND('Mapa final'!#REF!="Muy Baja",'Mapa final'!#REF!="Catastrófico"),CONCATENATE("R8C",'Mapa final'!#REF!),"")</f>
        <v>#REF!</v>
      </c>
      <c r="AM53" s="26"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467"/>
      <c r="C54" s="298"/>
      <c r="D54" s="299"/>
      <c r="E54" s="310"/>
      <c r="F54" s="298"/>
      <c r="G54" s="298"/>
      <c r="H54" s="298"/>
      <c r="I54" s="299"/>
      <c r="J54" s="40" t="e">
        <f>IF(AND('Mapa final'!#REF!="Muy Baja",'Mapa final'!#REF!="Leve"),CONCATENATE("R9C",'Mapa final'!#REF!),"")</f>
        <v>#REF!</v>
      </c>
      <c r="K54" s="40" t="e">
        <f>IF(AND('Mapa final'!#REF!="Muy Baja",'Mapa final'!#REF!="Leve"),CONCATENATE("R9C",'Mapa final'!#REF!),"")</f>
        <v>#REF!</v>
      </c>
      <c r="L54" s="40" t="e">
        <f>IF(AND('Mapa final'!#REF!="Muy Baja",'Mapa final'!#REF!="Leve"),CONCATENATE("R9C",'Mapa final'!#REF!),"")</f>
        <v>#REF!</v>
      </c>
      <c r="M54" s="40" t="e">
        <f>IF(AND('Mapa final'!#REF!="Muy Baja",'Mapa final'!#REF!="Leve"),CONCATENATE("R9C",'Mapa final'!#REF!),"")</f>
        <v>#REF!</v>
      </c>
      <c r="N54" s="40" t="e">
        <f>IF(AND('Mapa final'!#REF!="Muy Baja",'Mapa final'!#REF!="Leve"),CONCATENATE("R9C",'Mapa final'!#REF!),"")</f>
        <v>#REF!</v>
      </c>
      <c r="O54" s="46" t="e">
        <f>IF(AND('Mapa final'!#REF!="Muy Baja",'Mapa final'!#REF!="Leve"),CONCATENATE("R9C",'Mapa final'!#REF!),"")</f>
        <v>#REF!</v>
      </c>
      <c r="P54" s="40" t="e">
        <f>IF(AND('Mapa final'!#REF!="Muy Baja",'Mapa final'!#REF!="Menor"),CONCATENATE("R9C",'Mapa final'!#REF!),"")</f>
        <v>#REF!</v>
      </c>
      <c r="Q54" s="40" t="e">
        <f>IF(AND('Mapa final'!#REF!="Muy Baja",'Mapa final'!#REF!="Menor"),CONCATENATE("R9C",'Mapa final'!#REF!),"")</f>
        <v>#REF!</v>
      </c>
      <c r="R54" s="40" t="e">
        <f>IF(AND('Mapa final'!#REF!="Muy Baja",'Mapa final'!#REF!="Menor"),CONCATENATE("R9C",'Mapa final'!#REF!),"")</f>
        <v>#REF!</v>
      </c>
      <c r="S54" s="40" t="e">
        <f>IF(AND('Mapa final'!#REF!="Muy Baja",'Mapa final'!#REF!="Menor"),CONCATENATE("R9C",'Mapa final'!#REF!),"")</f>
        <v>#REF!</v>
      </c>
      <c r="T54" s="40" t="e">
        <f>IF(AND('Mapa final'!#REF!="Muy Baja",'Mapa final'!#REF!="Menor"),CONCATENATE("R9C",'Mapa final'!#REF!),"")</f>
        <v>#REF!</v>
      </c>
      <c r="U54" s="46" t="e">
        <f>IF(AND('Mapa final'!#REF!="Muy Baja",'Mapa final'!#REF!="Menor"),CONCATENATE("R9C",'Mapa final'!#REF!),"")</f>
        <v>#REF!</v>
      </c>
      <c r="V54" s="30" t="e">
        <f>IF(AND('Mapa final'!#REF!="Muy Baja",'Mapa final'!#REF!="Moderado"),CONCATENATE("R9C",'Mapa final'!#REF!),"")</f>
        <v>#REF!</v>
      </c>
      <c r="W54" s="30" t="e">
        <f>IF(AND('Mapa final'!#REF!="Muy Baja",'Mapa final'!#REF!="Moderado"),CONCATENATE("R9C",'Mapa final'!#REF!),"")</f>
        <v>#REF!</v>
      </c>
      <c r="X54" s="30" t="e">
        <f>IF(AND('Mapa final'!#REF!="Muy Baja",'Mapa final'!#REF!="Moderado"),CONCATENATE("R9C",'Mapa final'!#REF!),"")</f>
        <v>#REF!</v>
      </c>
      <c r="Y54" s="30" t="e">
        <f>IF(AND('Mapa final'!#REF!="Muy Baja",'Mapa final'!#REF!="Moderado"),CONCATENATE("R9C",'Mapa final'!#REF!),"")</f>
        <v>#REF!</v>
      </c>
      <c r="Z54" s="30" t="e">
        <f>IF(AND('Mapa final'!#REF!="Muy Baja",'Mapa final'!#REF!="Moderado"),CONCATENATE("R9C",'Mapa final'!#REF!),"")</f>
        <v>#REF!</v>
      </c>
      <c r="AA54" s="31" t="e">
        <f>IF(AND('Mapa final'!#REF!="Muy Baja",'Mapa final'!#REF!="Moderado"),CONCATENATE("R9C",'Mapa final'!#REF!),"")</f>
        <v>#REF!</v>
      </c>
      <c r="AB54" s="24" t="e">
        <f>IF(AND('Mapa final'!#REF!="Muy Baja",'Mapa final'!#REF!="Mayor"),CONCATENATE("R9C",'Mapa final'!#REF!),"")</f>
        <v>#REF!</v>
      </c>
      <c r="AC54" s="24" t="e">
        <f>IF(AND('Mapa final'!#REF!="Muy Baja",'Mapa final'!#REF!="Mayor"),CONCATENATE("R9C",'Mapa final'!#REF!),"")</f>
        <v>#REF!</v>
      </c>
      <c r="AD54" s="24" t="e">
        <f>IF(AND('Mapa final'!#REF!="Muy Baja",'Mapa final'!#REF!="Mayor"),CONCATENATE("R9C",'Mapa final'!#REF!),"")</f>
        <v>#REF!</v>
      </c>
      <c r="AE54" s="24" t="e">
        <f>IF(AND('Mapa final'!#REF!="Muy Baja",'Mapa final'!#REF!="Mayor"),CONCATENATE("R9C",'Mapa final'!#REF!),"")</f>
        <v>#REF!</v>
      </c>
      <c r="AF54" s="24" t="e">
        <f>IF(AND('Mapa final'!#REF!="Muy Baja",'Mapa final'!#REF!="Mayor"),CONCATENATE("R9C",'Mapa final'!#REF!),"")</f>
        <v>#REF!</v>
      </c>
      <c r="AG54" s="25" t="e">
        <f>IF(AND('Mapa final'!#REF!="Muy Baja",'Mapa final'!#REF!="Mayor"),CONCATENATE("R9C",'Mapa final'!#REF!),"")</f>
        <v>#REF!</v>
      </c>
      <c r="AH54" s="26" t="e">
        <f>IF(AND('Mapa final'!#REF!="Muy Baja",'Mapa final'!#REF!="Catastrófico"),CONCATENATE("R9C",'Mapa final'!#REF!),"")</f>
        <v>#REF!</v>
      </c>
      <c r="AI54" s="26" t="e">
        <f>IF(AND('Mapa final'!#REF!="Muy Baja",'Mapa final'!#REF!="Catastrófico"),CONCATENATE("R9C",'Mapa final'!#REF!),"")</f>
        <v>#REF!</v>
      </c>
      <c r="AJ54" s="26" t="e">
        <f>IF(AND('Mapa final'!#REF!="Muy Baja",'Mapa final'!#REF!="Catastrófico"),CONCATENATE("R9C",'Mapa final'!#REF!),"")</f>
        <v>#REF!</v>
      </c>
      <c r="AK54" s="26" t="e">
        <f>IF(AND('Mapa final'!#REF!="Muy Baja",'Mapa final'!#REF!="Catastrófico"),CONCATENATE("R9C",'Mapa final'!#REF!),"")</f>
        <v>#REF!</v>
      </c>
      <c r="AL54" s="26" t="e">
        <f>IF(AND('Mapa final'!#REF!="Muy Baja",'Mapa final'!#REF!="Catastrófico"),CONCATENATE("R9C",'Mapa final'!#REF!),"")</f>
        <v>#REF!</v>
      </c>
      <c r="AM54" s="26"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467"/>
      <c r="C55" s="298"/>
      <c r="D55" s="299"/>
      <c r="E55" s="476"/>
      <c r="F55" s="477"/>
      <c r="G55" s="477"/>
      <c r="H55" s="477"/>
      <c r="I55" s="479"/>
      <c r="J55" s="43" t="e">
        <f>IF(AND('Mapa final'!#REF!="Muy Baja",'Mapa final'!#REF!="Leve"),CONCATENATE("R10C",'Mapa final'!#REF!),"")</f>
        <v>#REF!</v>
      </c>
      <c r="K55" s="43" t="e">
        <f>IF(AND('Mapa final'!#REF!="Muy Baja",'Mapa final'!#REF!="Leve"),CONCATENATE("R10C",'Mapa final'!#REF!),"")</f>
        <v>#REF!</v>
      </c>
      <c r="L55" s="43" t="e">
        <f>IF(AND('Mapa final'!#REF!="Muy Baja",'Mapa final'!#REF!="Leve"),CONCATENATE("R10C",'Mapa final'!#REF!),"")</f>
        <v>#REF!</v>
      </c>
      <c r="M55" s="43" t="e">
        <f>IF(AND('Mapa final'!#REF!="Muy Baja",'Mapa final'!#REF!="Leve"),CONCATENATE("R10C",'Mapa final'!#REF!),"")</f>
        <v>#REF!</v>
      </c>
      <c r="N55" s="43" t="e">
        <f>IF(AND('Mapa final'!#REF!="Muy Baja",'Mapa final'!#REF!="Leve"),CONCATENATE("R10C",'Mapa final'!#REF!),"")</f>
        <v>#REF!</v>
      </c>
      <c r="O55" s="47" t="e">
        <f>IF(AND('Mapa final'!#REF!="Muy Baja",'Mapa final'!#REF!="Leve"),CONCATENATE("R10C",'Mapa final'!#REF!),"")</f>
        <v>#REF!</v>
      </c>
      <c r="P55" s="43" t="e">
        <f>IF(AND('Mapa final'!#REF!="Muy Baja",'Mapa final'!#REF!="Menor"),CONCATENATE("R10C",'Mapa final'!#REF!),"")</f>
        <v>#REF!</v>
      </c>
      <c r="Q55" s="43" t="e">
        <f>IF(AND('Mapa final'!#REF!="Muy Baja",'Mapa final'!#REF!="Menor"),CONCATENATE("R10C",'Mapa final'!#REF!),"")</f>
        <v>#REF!</v>
      </c>
      <c r="R55" s="43" t="e">
        <f>IF(AND('Mapa final'!#REF!="Muy Baja",'Mapa final'!#REF!="Menor"),CONCATENATE("R10C",'Mapa final'!#REF!),"")</f>
        <v>#REF!</v>
      </c>
      <c r="S55" s="43" t="e">
        <f>IF(AND('Mapa final'!#REF!="Muy Baja",'Mapa final'!#REF!="Menor"),CONCATENATE("R10C",'Mapa final'!#REF!),"")</f>
        <v>#REF!</v>
      </c>
      <c r="T55" s="43" t="e">
        <f>IF(AND('Mapa final'!#REF!="Muy Baja",'Mapa final'!#REF!="Menor"),CONCATENATE("R10C",'Mapa final'!#REF!),"")</f>
        <v>#REF!</v>
      </c>
      <c r="U55" s="47" t="e">
        <f>IF(AND('Mapa final'!#REF!="Muy Baja",'Mapa final'!#REF!="Menor"),CONCATENATE("R10C",'Mapa final'!#REF!),"")</f>
        <v>#REF!</v>
      </c>
      <c r="V55" s="32" t="e">
        <f>IF(AND('Mapa final'!#REF!="Muy Baja",'Mapa final'!#REF!="Moderado"),CONCATENATE("R10C",'Mapa final'!#REF!),"")</f>
        <v>#REF!</v>
      </c>
      <c r="W55" s="32" t="e">
        <f>IF(AND('Mapa final'!#REF!="Muy Baja",'Mapa final'!#REF!="Moderado"),CONCATENATE("R10C",'Mapa final'!#REF!),"")</f>
        <v>#REF!</v>
      </c>
      <c r="X55" s="32" t="e">
        <f>IF(AND('Mapa final'!#REF!="Muy Baja",'Mapa final'!#REF!="Moderado"),CONCATENATE("R10C",'Mapa final'!#REF!),"")</f>
        <v>#REF!</v>
      </c>
      <c r="Y55" s="32" t="e">
        <f>IF(AND('Mapa final'!#REF!="Muy Baja",'Mapa final'!#REF!="Moderado"),CONCATENATE("R10C",'Mapa final'!#REF!),"")</f>
        <v>#REF!</v>
      </c>
      <c r="Z55" s="32" t="e">
        <f>IF(AND('Mapa final'!#REF!="Muy Baja",'Mapa final'!#REF!="Moderado"),CONCATENATE("R10C",'Mapa final'!#REF!),"")</f>
        <v>#REF!</v>
      </c>
      <c r="AA55" s="33" t="e">
        <f>IF(AND('Mapa final'!#REF!="Muy Baja",'Mapa final'!#REF!="Moderado"),CONCATENATE("R10C",'Mapa final'!#REF!),"")</f>
        <v>#REF!</v>
      </c>
      <c r="AB55" s="27" t="e">
        <f>IF(AND('Mapa final'!#REF!="Muy Baja",'Mapa final'!#REF!="Mayor"),CONCATENATE("R10C",'Mapa final'!#REF!),"")</f>
        <v>#REF!</v>
      </c>
      <c r="AC55" s="27" t="e">
        <f>IF(AND('Mapa final'!#REF!="Muy Baja",'Mapa final'!#REF!="Mayor"),CONCATENATE("R10C",'Mapa final'!#REF!),"")</f>
        <v>#REF!</v>
      </c>
      <c r="AD55" s="27" t="e">
        <f>IF(AND('Mapa final'!#REF!="Muy Baja",'Mapa final'!#REF!="Mayor"),CONCATENATE("R10C",'Mapa final'!#REF!),"")</f>
        <v>#REF!</v>
      </c>
      <c r="AE55" s="27" t="e">
        <f>IF(AND('Mapa final'!#REF!="Muy Baja",'Mapa final'!#REF!="Mayor"),CONCATENATE("R10C",'Mapa final'!#REF!),"")</f>
        <v>#REF!</v>
      </c>
      <c r="AF55" s="27" t="e">
        <f>IF(AND('Mapa final'!#REF!="Muy Baja",'Mapa final'!#REF!="Mayor"),CONCATENATE("R10C",'Mapa final'!#REF!),"")</f>
        <v>#REF!</v>
      </c>
      <c r="AG55" s="28" t="e">
        <f>IF(AND('Mapa final'!#REF!="Muy Baja",'Mapa final'!#REF!="Mayor"),CONCATENATE("R10C",'Mapa final'!#REF!),"")</f>
        <v>#REF!</v>
      </c>
      <c r="AH55" s="26" t="e">
        <f>IF(AND('Mapa final'!#REF!="Muy Baja",'Mapa final'!#REF!="Catastrófico"),CONCATENATE("R10C",'Mapa final'!#REF!),"")</f>
        <v>#REF!</v>
      </c>
      <c r="AI55" s="26" t="e">
        <f>IF(AND('Mapa final'!#REF!="Muy Baja",'Mapa final'!#REF!="Catastrófico"),CONCATENATE("R10C",'Mapa final'!#REF!),"")</f>
        <v>#REF!</v>
      </c>
      <c r="AJ55" s="26" t="e">
        <f>IF(AND('Mapa final'!#REF!="Muy Baja",'Mapa final'!#REF!="Catastrófico"),CONCATENATE("R10C",'Mapa final'!#REF!),"")</f>
        <v>#REF!</v>
      </c>
      <c r="AK55" s="26" t="e">
        <f>IF(AND('Mapa final'!#REF!="Muy Baja",'Mapa final'!#REF!="Catastrófico"),CONCATENATE("R10C",'Mapa final'!#REF!),"")</f>
        <v>#REF!</v>
      </c>
      <c r="AL55" s="26" t="e">
        <f>IF(AND('Mapa final'!#REF!="Muy Baja",'Mapa final'!#REF!="Catastrófico"),CONCATENATE("R10C",'Mapa final'!#REF!),"")</f>
        <v>#REF!</v>
      </c>
      <c r="AM55" s="26"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510" t="s">
        <v>138</v>
      </c>
      <c r="K56" s="298"/>
      <c r="L56" s="298"/>
      <c r="M56" s="298"/>
      <c r="N56" s="298"/>
      <c r="O56" s="299"/>
      <c r="P56" s="510" t="s">
        <v>139</v>
      </c>
      <c r="Q56" s="298"/>
      <c r="R56" s="298"/>
      <c r="S56" s="298"/>
      <c r="T56" s="298"/>
      <c r="U56" s="299"/>
      <c r="V56" s="510" t="s">
        <v>140</v>
      </c>
      <c r="W56" s="298"/>
      <c r="X56" s="298"/>
      <c r="Y56" s="298"/>
      <c r="Z56" s="298"/>
      <c r="AA56" s="299"/>
      <c r="AB56" s="510" t="s">
        <v>141</v>
      </c>
      <c r="AC56" s="298"/>
      <c r="AD56" s="298"/>
      <c r="AE56" s="298"/>
      <c r="AF56" s="298"/>
      <c r="AG56" s="299"/>
      <c r="AH56" s="510" t="s">
        <v>142</v>
      </c>
      <c r="AI56" s="298"/>
      <c r="AJ56" s="298"/>
      <c r="AK56" s="298"/>
      <c r="AL56" s="298"/>
      <c r="AM56" s="299"/>
      <c r="AN56" s="1"/>
      <c r="AO56" s="1"/>
      <c r="AP56" s="1"/>
      <c r="AQ56" s="1"/>
      <c r="AR56" s="1"/>
      <c r="AS56" s="1"/>
      <c r="AT56" s="1"/>
      <c r="AU56" s="48"/>
      <c r="AV56" s="49"/>
      <c r="AW56" s="49"/>
      <c r="AX56" s="49"/>
      <c r="AY56" s="49"/>
      <c r="AZ56" s="50"/>
      <c r="BA56" s="48"/>
      <c r="BB56" s="49"/>
      <c r="BC56" s="49"/>
      <c r="BD56" s="49"/>
      <c r="BE56" s="49"/>
      <c r="BF56" s="50"/>
      <c r="BG56" s="48"/>
      <c r="BH56" s="49"/>
      <c r="BI56" s="49"/>
      <c r="BJ56" s="49"/>
      <c r="BK56" s="49"/>
      <c r="BL56" s="50"/>
      <c r="BM56" s="48"/>
      <c r="BN56" s="49"/>
      <c r="BO56" s="49"/>
      <c r="BP56" s="49"/>
      <c r="BQ56" s="49"/>
      <c r="BR56" s="50"/>
      <c r="BS56" s="51"/>
      <c r="BT56" s="52"/>
      <c r="BU56" s="52"/>
      <c r="BV56" s="52"/>
      <c r="BW56" s="52"/>
      <c r="BX56" s="53"/>
    </row>
    <row r="57" spans="1:76" ht="14.25" customHeight="1">
      <c r="A57" s="1"/>
      <c r="B57" s="1"/>
      <c r="C57" s="1"/>
      <c r="D57" s="1"/>
      <c r="E57" s="1"/>
      <c r="F57" s="1"/>
      <c r="G57" s="1"/>
      <c r="H57" s="1"/>
      <c r="I57" s="1"/>
      <c r="J57" s="310"/>
      <c r="K57" s="298"/>
      <c r="L57" s="298"/>
      <c r="M57" s="298"/>
      <c r="N57" s="298"/>
      <c r="O57" s="299"/>
      <c r="P57" s="310"/>
      <c r="Q57" s="298"/>
      <c r="R57" s="298"/>
      <c r="S57" s="298"/>
      <c r="T57" s="298"/>
      <c r="U57" s="299"/>
      <c r="V57" s="310"/>
      <c r="W57" s="298"/>
      <c r="X57" s="298"/>
      <c r="Y57" s="298"/>
      <c r="Z57" s="298"/>
      <c r="AA57" s="299"/>
      <c r="AB57" s="310"/>
      <c r="AC57" s="298"/>
      <c r="AD57" s="298"/>
      <c r="AE57" s="298"/>
      <c r="AF57" s="298"/>
      <c r="AG57" s="299"/>
      <c r="AH57" s="310"/>
      <c r="AI57" s="298"/>
      <c r="AJ57" s="298"/>
      <c r="AK57" s="298"/>
      <c r="AL57" s="298"/>
      <c r="AM57" s="299"/>
      <c r="AN57" s="1"/>
      <c r="AO57" s="1"/>
      <c r="AP57" s="1"/>
      <c r="AQ57" s="1"/>
      <c r="AR57" s="1"/>
      <c r="AS57" s="1"/>
      <c r="AT57" s="1"/>
      <c r="AU57" s="54"/>
      <c r="AV57" s="55"/>
      <c r="AW57" s="55"/>
      <c r="AX57" s="55"/>
      <c r="AY57" s="55"/>
      <c r="AZ57" s="56"/>
      <c r="BA57" s="54"/>
      <c r="BB57" s="55"/>
      <c r="BC57" s="55"/>
      <c r="BD57" s="55"/>
      <c r="BE57" s="55"/>
      <c r="BF57" s="56"/>
      <c r="BG57" s="54"/>
      <c r="BH57" s="55"/>
      <c r="BI57" s="55"/>
      <c r="BJ57" s="55"/>
      <c r="BK57" s="55"/>
      <c r="BL57" s="56"/>
      <c r="BM57" s="54"/>
      <c r="BN57" s="55"/>
      <c r="BO57" s="55"/>
      <c r="BP57" s="55"/>
      <c r="BQ57" s="55"/>
      <c r="BR57" s="56"/>
      <c r="BS57" s="57"/>
      <c r="BT57" s="58"/>
      <c r="BU57" s="58"/>
      <c r="BV57" s="58"/>
      <c r="BW57" s="58"/>
      <c r="BX57" s="59"/>
    </row>
    <row r="58" spans="1:76" ht="14.25" customHeight="1">
      <c r="A58" s="1"/>
      <c r="B58" s="1"/>
      <c r="C58" s="1"/>
      <c r="D58" s="1"/>
      <c r="E58" s="1"/>
      <c r="F58" s="1"/>
      <c r="G58" s="1"/>
      <c r="H58" s="1"/>
      <c r="I58" s="1"/>
      <c r="J58" s="310"/>
      <c r="K58" s="298"/>
      <c r="L58" s="298"/>
      <c r="M58" s="298"/>
      <c r="N58" s="298"/>
      <c r="O58" s="299"/>
      <c r="P58" s="310"/>
      <c r="Q58" s="298"/>
      <c r="R58" s="298"/>
      <c r="S58" s="298"/>
      <c r="T58" s="298"/>
      <c r="U58" s="299"/>
      <c r="V58" s="310"/>
      <c r="W58" s="298"/>
      <c r="X58" s="298"/>
      <c r="Y58" s="298"/>
      <c r="Z58" s="298"/>
      <c r="AA58" s="299"/>
      <c r="AB58" s="310"/>
      <c r="AC58" s="298"/>
      <c r="AD58" s="298"/>
      <c r="AE58" s="298"/>
      <c r="AF58" s="298"/>
      <c r="AG58" s="299"/>
      <c r="AH58" s="310"/>
      <c r="AI58" s="298"/>
      <c r="AJ58" s="298"/>
      <c r="AK58" s="298"/>
      <c r="AL58" s="298"/>
      <c r="AM58" s="299"/>
      <c r="AN58" s="1"/>
      <c r="AO58" s="1"/>
      <c r="AP58" s="1"/>
      <c r="AQ58" s="1"/>
      <c r="AR58" s="1"/>
      <c r="AS58" s="1"/>
      <c r="AT58" s="1"/>
      <c r="AU58" s="54"/>
      <c r="AV58" s="55"/>
      <c r="AW58" s="55"/>
      <c r="AX58" s="55"/>
      <c r="AY58" s="55"/>
      <c r="AZ58" s="56"/>
      <c r="BA58" s="54"/>
      <c r="BB58" s="55"/>
      <c r="BC58" s="55"/>
      <c r="BD58" s="55"/>
      <c r="BE58" s="55"/>
      <c r="BF58" s="56"/>
      <c r="BG58" s="54"/>
      <c r="BH58" s="55"/>
      <c r="BI58" s="55"/>
      <c r="BJ58" s="55"/>
      <c r="BK58" s="55"/>
      <c r="BL58" s="56"/>
      <c r="BM58" s="54"/>
      <c r="BN58" s="55"/>
      <c r="BO58" s="55"/>
      <c r="BP58" s="55"/>
      <c r="BQ58" s="55"/>
      <c r="BR58" s="56"/>
      <c r="BS58" s="57"/>
      <c r="BT58" s="58"/>
      <c r="BU58" s="58"/>
      <c r="BV58" s="58"/>
      <c r="BW58" s="58"/>
      <c r="BX58" s="59"/>
    </row>
    <row r="59" spans="1:76" ht="14.25" customHeight="1">
      <c r="A59" s="1"/>
      <c r="B59" s="1"/>
      <c r="C59" s="1"/>
      <c r="D59" s="1"/>
      <c r="E59" s="1"/>
      <c r="F59" s="1"/>
      <c r="G59" s="1"/>
      <c r="H59" s="1"/>
      <c r="I59" s="1"/>
      <c r="J59" s="310"/>
      <c r="K59" s="298"/>
      <c r="L59" s="298"/>
      <c r="M59" s="298"/>
      <c r="N59" s="298"/>
      <c r="O59" s="299"/>
      <c r="P59" s="310"/>
      <c r="Q59" s="298"/>
      <c r="R59" s="298"/>
      <c r="S59" s="298"/>
      <c r="T59" s="298"/>
      <c r="U59" s="299"/>
      <c r="V59" s="310"/>
      <c r="W59" s="298"/>
      <c r="X59" s="298"/>
      <c r="Y59" s="298"/>
      <c r="Z59" s="298"/>
      <c r="AA59" s="299"/>
      <c r="AB59" s="310"/>
      <c r="AC59" s="298"/>
      <c r="AD59" s="298"/>
      <c r="AE59" s="298"/>
      <c r="AF59" s="298"/>
      <c r="AG59" s="299"/>
      <c r="AH59" s="310"/>
      <c r="AI59" s="298"/>
      <c r="AJ59" s="298"/>
      <c r="AK59" s="298"/>
      <c r="AL59" s="298"/>
      <c r="AM59" s="299"/>
      <c r="AN59" s="1"/>
      <c r="AO59" s="1"/>
      <c r="AP59" s="1"/>
      <c r="AQ59" s="1"/>
      <c r="AR59" s="1"/>
      <c r="AS59" s="1"/>
      <c r="AT59" s="1"/>
      <c r="AU59" s="54"/>
      <c r="AV59" s="55"/>
      <c r="AW59" s="55"/>
      <c r="AX59" s="55"/>
      <c r="AY59" s="55"/>
      <c r="AZ59" s="56"/>
      <c r="BA59" s="54"/>
      <c r="BB59" s="55"/>
      <c r="BC59" s="55"/>
      <c r="BD59" s="55"/>
      <c r="BE59" s="55"/>
      <c r="BF59" s="56"/>
      <c r="BG59" s="54"/>
      <c r="BH59" s="55"/>
      <c r="BI59" s="55"/>
      <c r="BJ59" s="55"/>
      <c r="BK59" s="55"/>
      <c r="BL59" s="56"/>
      <c r="BM59" s="54"/>
      <c r="BN59" s="55"/>
      <c r="BO59" s="55"/>
      <c r="BP59" s="55"/>
      <c r="BQ59" s="55"/>
      <c r="BR59" s="56"/>
      <c r="BS59" s="57"/>
      <c r="BT59" s="58"/>
      <c r="BU59" s="58"/>
      <c r="BV59" s="58"/>
      <c r="BW59" s="58"/>
      <c r="BX59" s="59"/>
    </row>
    <row r="60" spans="1:76" ht="14.25" customHeight="1">
      <c r="A60" s="1"/>
      <c r="B60" s="1"/>
      <c r="C60" s="1"/>
      <c r="D60" s="1"/>
      <c r="E60" s="1"/>
      <c r="F60" s="1"/>
      <c r="G60" s="1"/>
      <c r="H60" s="1"/>
      <c r="I60" s="1"/>
      <c r="J60" s="310"/>
      <c r="K60" s="298"/>
      <c r="L60" s="298"/>
      <c r="M60" s="298"/>
      <c r="N60" s="298"/>
      <c r="O60" s="299"/>
      <c r="P60" s="310"/>
      <c r="Q60" s="298"/>
      <c r="R60" s="298"/>
      <c r="S60" s="298"/>
      <c r="T60" s="298"/>
      <c r="U60" s="299"/>
      <c r="V60" s="310"/>
      <c r="W60" s="298"/>
      <c r="X60" s="298"/>
      <c r="Y60" s="298"/>
      <c r="Z60" s="298"/>
      <c r="AA60" s="299"/>
      <c r="AB60" s="310"/>
      <c r="AC60" s="298"/>
      <c r="AD60" s="298"/>
      <c r="AE60" s="298"/>
      <c r="AF60" s="298"/>
      <c r="AG60" s="299"/>
      <c r="AH60" s="310"/>
      <c r="AI60" s="298"/>
      <c r="AJ60" s="298"/>
      <c r="AK60" s="298"/>
      <c r="AL60" s="298"/>
      <c r="AM60" s="299"/>
      <c r="AN60" s="1"/>
      <c r="AO60" s="1"/>
      <c r="AP60" s="1"/>
      <c r="AQ60" s="1"/>
      <c r="AR60" s="1"/>
      <c r="AS60" s="1"/>
      <c r="AT60" s="1"/>
      <c r="AU60" s="54"/>
      <c r="AV60" s="55"/>
      <c r="AW60" s="55"/>
      <c r="AX60" s="55"/>
      <c r="AY60" s="55"/>
      <c r="AZ60" s="56"/>
      <c r="BA60" s="54"/>
      <c r="BB60" s="55"/>
      <c r="BC60" s="55"/>
      <c r="BD60" s="55"/>
      <c r="BE60" s="55"/>
      <c r="BF60" s="56"/>
      <c r="BG60" s="54"/>
      <c r="BH60" s="55"/>
      <c r="BI60" s="55"/>
      <c r="BJ60" s="55"/>
      <c r="BK60" s="55"/>
      <c r="BL60" s="56"/>
      <c r="BM60" s="54"/>
      <c r="BN60" s="55"/>
      <c r="BO60" s="55"/>
      <c r="BP60" s="55"/>
      <c r="BQ60" s="55"/>
      <c r="BR60" s="56"/>
      <c r="BS60" s="57"/>
      <c r="BT60" s="58"/>
      <c r="BU60" s="58"/>
      <c r="BV60" s="58"/>
      <c r="BW60" s="58"/>
      <c r="BX60" s="59"/>
    </row>
    <row r="61" spans="1:76" ht="14.25" customHeight="1">
      <c r="A61" s="1"/>
      <c r="B61" s="1"/>
      <c r="C61" s="1"/>
      <c r="D61" s="1"/>
      <c r="E61" s="1"/>
      <c r="F61" s="1"/>
      <c r="G61" s="1"/>
      <c r="H61" s="1"/>
      <c r="I61" s="1"/>
      <c r="J61" s="476"/>
      <c r="K61" s="477"/>
      <c r="L61" s="477"/>
      <c r="M61" s="477"/>
      <c r="N61" s="477"/>
      <c r="O61" s="479"/>
      <c r="P61" s="476"/>
      <c r="Q61" s="477"/>
      <c r="R61" s="477"/>
      <c r="S61" s="477"/>
      <c r="T61" s="477"/>
      <c r="U61" s="479"/>
      <c r="V61" s="476"/>
      <c r="W61" s="477"/>
      <c r="X61" s="477"/>
      <c r="Y61" s="477"/>
      <c r="Z61" s="477"/>
      <c r="AA61" s="479"/>
      <c r="AB61" s="476"/>
      <c r="AC61" s="477"/>
      <c r="AD61" s="477"/>
      <c r="AE61" s="477"/>
      <c r="AF61" s="477"/>
      <c r="AG61" s="479"/>
      <c r="AH61" s="476"/>
      <c r="AI61" s="477"/>
      <c r="AJ61" s="477"/>
      <c r="AK61" s="477"/>
      <c r="AL61" s="477"/>
      <c r="AM61" s="479"/>
      <c r="AN61" s="1"/>
      <c r="AO61" s="1"/>
      <c r="AP61" s="1"/>
      <c r="AQ61" s="1"/>
      <c r="AR61" s="1"/>
      <c r="AS61" s="1"/>
      <c r="AT61" s="1"/>
      <c r="AU61" s="54"/>
      <c r="AV61" s="55"/>
      <c r="AW61" s="55"/>
      <c r="AX61" s="55"/>
      <c r="AY61" s="55"/>
      <c r="AZ61" s="56"/>
      <c r="BA61" s="54"/>
      <c r="BB61" s="55"/>
      <c r="BC61" s="55"/>
      <c r="BD61" s="55"/>
      <c r="BE61" s="55"/>
      <c r="BF61" s="56"/>
      <c r="BG61" s="54"/>
      <c r="BH61" s="55"/>
      <c r="BI61" s="55"/>
      <c r="BJ61" s="55"/>
      <c r="BK61" s="55"/>
      <c r="BL61" s="56"/>
      <c r="BM61" s="54"/>
      <c r="BN61" s="55"/>
      <c r="BO61" s="55"/>
      <c r="BP61" s="55"/>
      <c r="BQ61" s="55"/>
      <c r="BR61" s="56"/>
      <c r="BS61" s="57"/>
      <c r="BT61" s="58"/>
      <c r="BU61" s="58"/>
      <c r="BV61" s="58"/>
      <c r="BW61" s="58"/>
      <c r="BX61" s="59"/>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54"/>
      <c r="AV62" s="55"/>
      <c r="AW62" s="55"/>
      <c r="AX62" s="55"/>
      <c r="AY62" s="55"/>
      <c r="AZ62" s="56"/>
      <c r="BA62" s="54"/>
      <c r="BB62" s="55"/>
      <c r="BC62" s="55"/>
      <c r="BD62" s="55"/>
      <c r="BE62" s="55"/>
      <c r="BF62" s="56"/>
      <c r="BG62" s="54"/>
      <c r="BH62" s="55"/>
      <c r="BI62" s="55"/>
      <c r="BJ62" s="55"/>
      <c r="BK62" s="55"/>
      <c r="BL62" s="56"/>
      <c r="BM62" s="54"/>
      <c r="BN62" s="55"/>
      <c r="BO62" s="55"/>
      <c r="BP62" s="55"/>
      <c r="BQ62" s="55"/>
      <c r="BR62" s="56"/>
      <c r="BS62" s="57"/>
      <c r="BT62" s="58"/>
      <c r="BU62" s="58"/>
      <c r="BV62" s="58"/>
      <c r="BW62" s="58"/>
      <c r="BX62" s="59"/>
    </row>
    <row r="63" spans="1:76" ht="15" customHeight="1">
      <c r="A63" s="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54"/>
      <c r="AV63" s="55"/>
      <c r="AW63" s="55"/>
      <c r="AX63" s="55"/>
      <c r="AY63" s="55"/>
      <c r="AZ63" s="56"/>
      <c r="BA63" s="54"/>
      <c r="BB63" s="55"/>
      <c r="BC63" s="55"/>
      <c r="BD63" s="55"/>
      <c r="BE63" s="55"/>
      <c r="BF63" s="56"/>
      <c r="BG63" s="54"/>
      <c r="BH63" s="55"/>
      <c r="BI63" s="55"/>
      <c r="BJ63" s="55"/>
      <c r="BK63" s="55"/>
      <c r="BL63" s="56"/>
      <c r="BM63" s="54"/>
      <c r="BN63" s="55"/>
      <c r="BO63" s="55"/>
      <c r="BP63" s="55"/>
      <c r="BQ63" s="55"/>
      <c r="BR63" s="56"/>
      <c r="BS63" s="57"/>
      <c r="BT63" s="58"/>
      <c r="BU63" s="58"/>
      <c r="BV63" s="58"/>
      <c r="BW63" s="58"/>
      <c r="BX63" s="59"/>
    </row>
    <row r="64" spans="1:76" ht="15" customHeight="1">
      <c r="A64" s="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54"/>
      <c r="AV64" s="55"/>
      <c r="AW64" s="55"/>
      <c r="AX64" s="55"/>
      <c r="AY64" s="55"/>
      <c r="AZ64" s="56"/>
      <c r="BA64" s="54"/>
      <c r="BB64" s="55"/>
      <c r="BC64" s="55"/>
      <c r="BD64" s="55"/>
      <c r="BE64" s="55"/>
      <c r="BF64" s="56"/>
      <c r="BG64" s="54"/>
      <c r="BH64" s="55"/>
      <c r="BI64" s="55"/>
      <c r="BJ64" s="55"/>
      <c r="BK64" s="55"/>
      <c r="BL64" s="56"/>
      <c r="BM64" s="54"/>
      <c r="BN64" s="55"/>
      <c r="BO64" s="55"/>
      <c r="BP64" s="55"/>
      <c r="BQ64" s="55"/>
      <c r="BR64" s="56"/>
      <c r="BS64" s="57"/>
      <c r="BT64" s="58"/>
      <c r="BU64" s="58"/>
      <c r="BV64" s="58"/>
      <c r="BW64" s="58"/>
      <c r="BX64" s="59"/>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60"/>
      <c r="AV65" s="61"/>
      <c r="AW65" s="61"/>
      <c r="AX65" s="61"/>
      <c r="AY65" s="61"/>
      <c r="AZ65" s="62"/>
      <c r="BA65" s="60"/>
      <c r="BB65" s="61"/>
      <c r="BC65" s="61"/>
      <c r="BD65" s="61"/>
      <c r="BE65" s="61"/>
      <c r="BF65" s="62"/>
      <c r="BG65" s="60"/>
      <c r="BH65" s="61"/>
      <c r="BI65" s="61"/>
      <c r="BJ65" s="61"/>
      <c r="BK65" s="61"/>
      <c r="BL65" s="62"/>
      <c r="BM65" s="60"/>
      <c r="BN65" s="61"/>
      <c r="BO65" s="61"/>
      <c r="BP65" s="61"/>
      <c r="BQ65" s="61"/>
      <c r="BR65" s="62"/>
      <c r="BS65" s="63"/>
      <c r="BT65" s="64"/>
      <c r="BU65" s="64"/>
      <c r="BV65" s="64"/>
      <c r="BW65" s="64"/>
      <c r="BX65" s="65"/>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66"/>
      <c r="AV66" s="67"/>
      <c r="AW66" s="67"/>
      <c r="AX66" s="67"/>
      <c r="AY66" s="67"/>
      <c r="AZ66" s="68"/>
      <c r="BA66" s="66"/>
      <c r="BB66" s="67"/>
      <c r="BC66" s="67"/>
      <c r="BD66" s="67"/>
      <c r="BE66" s="67"/>
      <c r="BF66" s="68"/>
      <c r="BG66" s="48"/>
      <c r="BH66" s="49"/>
      <c r="BI66" s="49"/>
      <c r="BJ66" s="49"/>
      <c r="BK66" s="49"/>
      <c r="BL66" s="50"/>
      <c r="BM66" s="55"/>
      <c r="BN66" s="55"/>
      <c r="BO66" s="55"/>
      <c r="BP66" s="55"/>
      <c r="BQ66" s="55"/>
      <c r="BR66" s="55"/>
      <c r="BS66" s="51"/>
      <c r="BT66" s="52"/>
      <c r="BU66" s="52"/>
      <c r="BV66" s="52"/>
      <c r="BW66" s="52"/>
      <c r="BX66" s="53"/>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69"/>
      <c r="AV67" s="70"/>
      <c r="AW67" s="70"/>
      <c r="AX67" s="70"/>
      <c r="AY67" s="70"/>
      <c r="AZ67" s="71"/>
      <c r="BA67" s="69"/>
      <c r="BB67" s="70"/>
      <c r="BC67" s="70"/>
      <c r="BD67" s="70"/>
      <c r="BE67" s="70"/>
      <c r="BF67" s="71"/>
      <c r="BG67" s="54"/>
      <c r="BH67" s="55"/>
      <c r="BI67" s="55"/>
      <c r="BJ67" s="55"/>
      <c r="BK67" s="55"/>
      <c r="BL67" s="56"/>
      <c r="BM67" s="55"/>
      <c r="BN67" s="55"/>
      <c r="BO67" s="55"/>
      <c r="BP67" s="55"/>
      <c r="BQ67" s="55"/>
      <c r="BR67" s="55"/>
      <c r="BS67" s="57"/>
      <c r="BT67" s="58"/>
      <c r="BU67" s="58"/>
      <c r="BV67" s="58"/>
      <c r="BW67" s="58"/>
      <c r="BX67" s="59"/>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69"/>
      <c r="AV68" s="70"/>
      <c r="AW68" s="70"/>
      <c r="AX68" s="70"/>
      <c r="AY68" s="70"/>
      <c r="AZ68" s="71"/>
      <c r="BA68" s="69"/>
      <c r="BB68" s="70"/>
      <c r="BC68" s="70"/>
      <c r="BD68" s="70"/>
      <c r="BE68" s="70"/>
      <c r="BF68" s="71"/>
      <c r="BG68" s="54"/>
      <c r="BH68" s="55"/>
      <c r="BI68" s="55"/>
      <c r="BJ68" s="55"/>
      <c r="BK68" s="55"/>
      <c r="BL68" s="56"/>
      <c r="BM68" s="55"/>
      <c r="BN68" s="55"/>
      <c r="BO68" s="55"/>
      <c r="BP68" s="55"/>
      <c r="BQ68" s="55"/>
      <c r="BR68" s="55"/>
      <c r="BS68" s="57"/>
      <c r="BT68" s="58"/>
      <c r="BU68" s="58"/>
      <c r="BV68" s="58"/>
      <c r="BW68" s="58"/>
      <c r="BX68" s="59"/>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69"/>
      <c r="AV69" s="70"/>
      <c r="AW69" s="70"/>
      <c r="AX69" s="70"/>
      <c r="AY69" s="70"/>
      <c r="AZ69" s="71"/>
      <c r="BA69" s="69"/>
      <c r="BB69" s="70"/>
      <c r="BC69" s="70"/>
      <c r="BD69" s="70"/>
      <c r="BE69" s="70"/>
      <c r="BF69" s="71"/>
      <c r="BG69" s="54"/>
      <c r="BH69" s="55"/>
      <c r="BI69" s="55"/>
      <c r="BJ69" s="55"/>
      <c r="BK69" s="55"/>
      <c r="BL69" s="56"/>
      <c r="BM69" s="55"/>
      <c r="BN69" s="55"/>
      <c r="BO69" s="55"/>
      <c r="BP69" s="55"/>
      <c r="BQ69" s="55"/>
      <c r="BR69" s="55"/>
      <c r="BS69" s="57"/>
      <c r="BT69" s="58"/>
      <c r="BU69" s="58"/>
      <c r="BV69" s="58"/>
      <c r="BW69" s="58"/>
      <c r="BX69" s="59"/>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69"/>
      <c r="AV70" s="70"/>
      <c r="AW70" s="70"/>
      <c r="AX70" s="70"/>
      <c r="AY70" s="70"/>
      <c r="AZ70" s="71"/>
      <c r="BA70" s="69"/>
      <c r="BB70" s="70"/>
      <c r="BC70" s="70"/>
      <c r="BD70" s="70"/>
      <c r="BE70" s="70"/>
      <c r="BF70" s="71"/>
      <c r="BG70" s="54"/>
      <c r="BH70" s="55"/>
      <c r="BI70" s="55"/>
      <c r="BJ70" s="55"/>
      <c r="BK70" s="55"/>
      <c r="BL70" s="56"/>
      <c r="BM70" s="55"/>
      <c r="BN70" s="55"/>
      <c r="BO70" s="55"/>
      <c r="BP70" s="55"/>
      <c r="BQ70" s="55"/>
      <c r="BR70" s="55"/>
      <c r="BS70" s="57"/>
      <c r="BT70" s="58"/>
      <c r="BU70" s="58"/>
      <c r="BV70" s="58"/>
      <c r="BW70" s="58"/>
      <c r="BX70" s="59"/>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69"/>
      <c r="AV71" s="70"/>
      <c r="AW71" s="70"/>
      <c r="AX71" s="70"/>
      <c r="AY71" s="70"/>
      <c r="AZ71" s="71"/>
      <c r="BA71" s="69"/>
      <c r="BB71" s="70"/>
      <c r="BC71" s="70"/>
      <c r="BD71" s="70"/>
      <c r="BE71" s="70"/>
      <c r="BF71" s="71"/>
      <c r="BG71" s="54"/>
      <c r="BH71" s="55"/>
      <c r="BI71" s="55"/>
      <c r="BJ71" s="55"/>
      <c r="BK71" s="55"/>
      <c r="BL71" s="56"/>
      <c r="BM71" s="55"/>
      <c r="BN71" s="55"/>
      <c r="BO71" s="55"/>
      <c r="BP71" s="55"/>
      <c r="BQ71" s="55"/>
      <c r="BR71" s="55"/>
      <c r="BS71" s="57"/>
      <c r="BT71" s="58"/>
      <c r="BU71" s="58"/>
      <c r="BV71" s="58"/>
      <c r="BW71" s="58"/>
      <c r="BX71" s="59"/>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69"/>
      <c r="AV72" s="70"/>
      <c r="AW72" s="70"/>
      <c r="AX72" s="70"/>
      <c r="AY72" s="70"/>
      <c r="AZ72" s="71"/>
      <c r="BA72" s="69"/>
      <c r="BB72" s="70"/>
      <c r="BC72" s="70"/>
      <c r="BD72" s="70"/>
      <c r="BE72" s="70"/>
      <c r="BF72" s="71"/>
      <c r="BG72" s="54"/>
      <c r="BH72" s="55"/>
      <c r="BI72" s="55"/>
      <c r="BJ72" s="55"/>
      <c r="BK72" s="55"/>
      <c r="BL72" s="56"/>
      <c r="BM72" s="55"/>
      <c r="BN72" s="55"/>
      <c r="BO72" s="55"/>
      <c r="BP72" s="55"/>
      <c r="BQ72" s="55"/>
      <c r="BR72" s="55"/>
      <c r="BS72" s="57"/>
      <c r="BT72" s="58"/>
      <c r="BU72" s="58"/>
      <c r="BV72" s="58"/>
      <c r="BW72" s="58"/>
      <c r="BX72" s="59"/>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69"/>
      <c r="AV73" s="70"/>
      <c r="AW73" s="70"/>
      <c r="AX73" s="70"/>
      <c r="AY73" s="70"/>
      <c r="AZ73" s="71"/>
      <c r="BA73" s="69"/>
      <c r="BB73" s="70"/>
      <c r="BC73" s="70"/>
      <c r="BD73" s="70"/>
      <c r="BE73" s="70"/>
      <c r="BF73" s="71"/>
      <c r="BG73" s="54"/>
      <c r="BH73" s="55"/>
      <c r="BI73" s="55"/>
      <c r="BJ73" s="55"/>
      <c r="BK73" s="55"/>
      <c r="BL73" s="56"/>
      <c r="BM73" s="55"/>
      <c r="BN73" s="55"/>
      <c r="BO73" s="55"/>
      <c r="BP73" s="55"/>
      <c r="BQ73" s="55"/>
      <c r="BR73" s="55"/>
      <c r="BS73" s="57"/>
      <c r="BT73" s="58"/>
      <c r="BU73" s="58"/>
      <c r="BV73" s="58"/>
      <c r="BW73" s="58"/>
      <c r="BX73" s="59"/>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69"/>
      <c r="AV74" s="70"/>
      <c r="AW74" s="70"/>
      <c r="AX74" s="70"/>
      <c r="AY74" s="70"/>
      <c r="AZ74" s="71"/>
      <c r="BA74" s="69"/>
      <c r="BB74" s="70"/>
      <c r="BC74" s="70"/>
      <c r="BD74" s="70"/>
      <c r="BE74" s="70"/>
      <c r="BF74" s="71"/>
      <c r="BG74" s="54"/>
      <c r="BH74" s="55"/>
      <c r="BI74" s="55"/>
      <c r="BJ74" s="55"/>
      <c r="BK74" s="55"/>
      <c r="BL74" s="56"/>
      <c r="BM74" s="55"/>
      <c r="BN74" s="55"/>
      <c r="BO74" s="55"/>
      <c r="BP74" s="55"/>
      <c r="BQ74" s="55"/>
      <c r="BR74" s="55"/>
      <c r="BS74" s="57"/>
      <c r="BT74" s="58"/>
      <c r="BU74" s="58"/>
      <c r="BV74" s="58"/>
      <c r="BW74" s="58"/>
      <c r="BX74" s="59"/>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72"/>
      <c r="AV75" s="73"/>
      <c r="AW75" s="73"/>
      <c r="AX75" s="73"/>
      <c r="AY75" s="73"/>
      <c r="AZ75" s="74"/>
      <c r="BA75" s="72"/>
      <c r="BB75" s="73"/>
      <c r="BC75" s="73"/>
      <c r="BD75" s="73"/>
      <c r="BE75" s="73"/>
      <c r="BF75" s="74"/>
      <c r="BG75" s="60"/>
      <c r="BH75" s="61"/>
      <c r="BI75" s="61"/>
      <c r="BJ75" s="61"/>
      <c r="BK75" s="61"/>
      <c r="BL75" s="62"/>
      <c r="BM75" s="55"/>
      <c r="BN75" s="55"/>
      <c r="BO75" s="55"/>
      <c r="BP75" s="55"/>
      <c r="BQ75" s="55"/>
      <c r="BR75" s="55"/>
      <c r="BS75" s="63"/>
      <c r="BT75" s="64"/>
      <c r="BU75" s="64"/>
      <c r="BV75" s="64"/>
      <c r="BW75" s="64"/>
      <c r="BX75" s="65"/>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66"/>
      <c r="AV76" s="67"/>
      <c r="AW76" s="67"/>
      <c r="AX76" s="67"/>
      <c r="AY76" s="67"/>
      <c r="AZ76" s="68"/>
      <c r="BA76" s="66"/>
      <c r="BB76" s="67"/>
      <c r="BC76" s="67"/>
      <c r="BD76" s="67"/>
      <c r="BE76" s="67"/>
      <c r="BF76" s="68"/>
      <c r="BG76" s="66"/>
      <c r="BH76" s="67"/>
      <c r="BI76" s="67"/>
      <c r="BJ76" s="67"/>
      <c r="BK76" s="67"/>
      <c r="BL76" s="68"/>
      <c r="BM76" s="48"/>
      <c r="BN76" s="49"/>
      <c r="BO76" s="49"/>
      <c r="BP76" s="49"/>
      <c r="BQ76" s="49"/>
      <c r="BR76" s="50"/>
      <c r="BS76" s="51"/>
      <c r="BT76" s="52"/>
      <c r="BU76" s="52"/>
      <c r="BV76" s="52"/>
      <c r="BW76" s="52"/>
      <c r="BX76" s="53"/>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69"/>
      <c r="AV77" s="70"/>
      <c r="AW77" s="70"/>
      <c r="AX77" s="70"/>
      <c r="AY77" s="70"/>
      <c r="AZ77" s="71"/>
      <c r="BA77" s="69"/>
      <c r="BB77" s="70"/>
      <c r="BC77" s="70"/>
      <c r="BD77" s="70"/>
      <c r="BE77" s="70"/>
      <c r="BF77" s="71"/>
      <c r="BG77" s="69"/>
      <c r="BH77" s="70"/>
      <c r="BI77" s="70"/>
      <c r="BJ77" s="70"/>
      <c r="BK77" s="70"/>
      <c r="BL77" s="71"/>
      <c r="BM77" s="54"/>
      <c r="BN77" s="55"/>
      <c r="BO77" s="55"/>
      <c r="BP77" s="55"/>
      <c r="BQ77" s="55"/>
      <c r="BR77" s="56"/>
      <c r="BS77" s="57"/>
      <c r="BT77" s="58"/>
      <c r="BU77" s="58"/>
      <c r="BV77" s="58"/>
      <c r="BW77" s="58"/>
      <c r="BX77" s="59"/>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69"/>
      <c r="AV78" s="70"/>
      <c r="AW78" s="70"/>
      <c r="AX78" s="70"/>
      <c r="AY78" s="70"/>
      <c r="AZ78" s="71"/>
      <c r="BA78" s="69"/>
      <c r="BB78" s="70"/>
      <c r="BC78" s="70"/>
      <c r="BD78" s="70"/>
      <c r="BE78" s="70"/>
      <c r="BF78" s="71"/>
      <c r="BG78" s="69"/>
      <c r="BH78" s="70"/>
      <c r="BI78" s="70"/>
      <c r="BJ78" s="70"/>
      <c r="BK78" s="70"/>
      <c r="BL78" s="71"/>
      <c r="BM78" s="54"/>
      <c r="BN78" s="55"/>
      <c r="BO78" s="55"/>
      <c r="BP78" s="55"/>
      <c r="BQ78" s="55"/>
      <c r="BR78" s="56"/>
      <c r="BS78" s="57"/>
      <c r="BT78" s="58"/>
      <c r="BU78" s="58"/>
      <c r="BV78" s="58"/>
      <c r="BW78" s="58"/>
      <c r="BX78" s="59"/>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69"/>
      <c r="AV79" s="70"/>
      <c r="AW79" s="70"/>
      <c r="AX79" s="70"/>
      <c r="AY79" s="70"/>
      <c r="AZ79" s="71"/>
      <c r="BA79" s="69"/>
      <c r="BB79" s="70"/>
      <c r="BC79" s="70"/>
      <c r="BD79" s="70"/>
      <c r="BE79" s="70"/>
      <c r="BF79" s="71"/>
      <c r="BG79" s="69"/>
      <c r="BH79" s="70"/>
      <c r="BI79" s="70"/>
      <c r="BJ79" s="70"/>
      <c r="BK79" s="70"/>
      <c r="BL79" s="71"/>
      <c r="BM79" s="54"/>
      <c r="BN79" s="55"/>
      <c r="BO79" s="55"/>
      <c r="BP79" s="55"/>
      <c r="BQ79" s="55"/>
      <c r="BR79" s="56"/>
      <c r="BS79" s="57"/>
      <c r="BT79" s="58"/>
      <c r="BU79" s="58"/>
      <c r="BV79" s="58"/>
      <c r="BW79" s="58"/>
      <c r="BX79" s="59"/>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69"/>
      <c r="AV80" s="70"/>
      <c r="AW80" s="70"/>
      <c r="AX80" s="70"/>
      <c r="AY80" s="70"/>
      <c r="AZ80" s="71"/>
      <c r="BA80" s="69"/>
      <c r="BB80" s="70"/>
      <c r="BC80" s="70"/>
      <c r="BD80" s="70"/>
      <c r="BE80" s="70"/>
      <c r="BF80" s="71"/>
      <c r="BG80" s="69"/>
      <c r="BH80" s="70"/>
      <c r="BI80" s="70"/>
      <c r="BJ80" s="70"/>
      <c r="BK80" s="70"/>
      <c r="BL80" s="71"/>
      <c r="BM80" s="54"/>
      <c r="BN80" s="55"/>
      <c r="BO80" s="55"/>
      <c r="BP80" s="55"/>
      <c r="BQ80" s="55"/>
      <c r="BR80" s="56"/>
      <c r="BS80" s="57"/>
      <c r="BT80" s="58"/>
      <c r="BU80" s="58"/>
      <c r="BV80" s="58"/>
      <c r="BW80" s="58"/>
      <c r="BX80" s="59"/>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69"/>
      <c r="AV81" s="70"/>
      <c r="AW81" s="70"/>
      <c r="AX81" s="70"/>
      <c r="AY81" s="70"/>
      <c r="AZ81" s="71"/>
      <c r="BA81" s="69"/>
      <c r="BB81" s="70"/>
      <c r="BC81" s="70"/>
      <c r="BD81" s="70"/>
      <c r="BE81" s="70"/>
      <c r="BF81" s="71"/>
      <c r="BG81" s="69"/>
      <c r="BH81" s="70"/>
      <c r="BI81" s="70"/>
      <c r="BJ81" s="70"/>
      <c r="BK81" s="70"/>
      <c r="BL81" s="71"/>
      <c r="BM81" s="54"/>
      <c r="BN81" s="55"/>
      <c r="BO81" s="55"/>
      <c r="BP81" s="55"/>
      <c r="BQ81" s="55"/>
      <c r="BR81" s="56"/>
      <c r="BS81" s="57"/>
      <c r="BT81" s="58"/>
      <c r="BU81" s="58"/>
      <c r="BV81" s="58"/>
      <c r="BW81" s="58"/>
      <c r="BX81" s="59"/>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69"/>
      <c r="AV82" s="70"/>
      <c r="AW82" s="70"/>
      <c r="AX82" s="70"/>
      <c r="AY82" s="70"/>
      <c r="AZ82" s="71"/>
      <c r="BA82" s="69"/>
      <c r="BB82" s="70"/>
      <c r="BC82" s="70"/>
      <c r="BD82" s="70"/>
      <c r="BE82" s="70"/>
      <c r="BF82" s="71"/>
      <c r="BG82" s="69"/>
      <c r="BH82" s="70"/>
      <c r="BI82" s="70"/>
      <c r="BJ82" s="70"/>
      <c r="BK82" s="70"/>
      <c r="BL82" s="71"/>
      <c r="BM82" s="54"/>
      <c r="BN82" s="55"/>
      <c r="BO82" s="55"/>
      <c r="BP82" s="55"/>
      <c r="BQ82" s="55"/>
      <c r="BR82" s="56"/>
      <c r="BS82" s="57"/>
      <c r="BT82" s="58"/>
      <c r="BU82" s="58"/>
      <c r="BV82" s="58"/>
      <c r="BW82" s="58"/>
      <c r="BX82" s="59"/>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69"/>
      <c r="AV83" s="70"/>
      <c r="AW83" s="70"/>
      <c r="AX83" s="70"/>
      <c r="AY83" s="70"/>
      <c r="AZ83" s="71"/>
      <c r="BA83" s="69"/>
      <c r="BB83" s="70"/>
      <c r="BC83" s="70"/>
      <c r="BD83" s="70"/>
      <c r="BE83" s="70"/>
      <c r="BF83" s="71"/>
      <c r="BG83" s="69"/>
      <c r="BH83" s="70"/>
      <c r="BI83" s="70"/>
      <c r="BJ83" s="70"/>
      <c r="BK83" s="70"/>
      <c r="BL83" s="71"/>
      <c r="BM83" s="54"/>
      <c r="BN83" s="55"/>
      <c r="BO83" s="55"/>
      <c r="BP83" s="55"/>
      <c r="BQ83" s="55"/>
      <c r="BR83" s="56"/>
      <c r="BS83" s="57"/>
      <c r="BT83" s="58"/>
      <c r="BU83" s="58"/>
      <c r="BV83" s="58"/>
      <c r="BW83" s="58"/>
      <c r="BX83" s="59"/>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69"/>
      <c r="AV84" s="70"/>
      <c r="AW84" s="70"/>
      <c r="AX84" s="70"/>
      <c r="AY84" s="70"/>
      <c r="AZ84" s="71"/>
      <c r="BA84" s="69"/>
      <c r="BB84" s="70"/>
      <c r="BC84" s="70"/>
      <c r="BD84" s="70"/>
      <c r="BE84" s="70"/>
      <c r="BF84" s="71"/>
      <c r="BG84" s="69"/>
      <c r="BH84" s="70"/>
      <c r="BI84" s="70"/>
      <c r="BJ84" s="70"/>
      <c r="BK84" s="70"/>
      <c r="BL84" s="71"/>
      <c r="BM84" s="54"/>
      <c r="BN84" s="55"/>
      <c r="BO84" s="55"/>
      <c r="BP84" s="55"/>
      <c r="BQ84" s="55"/>
      <c r="BR84" s="56"/>
      <c r="BS84" s="57"/>
      <c r="BT84" s="58"/>
      <c r="BU84" s="58"/>
      <c r="BV84" s="58"/>
      <c r="BW84" s="58"/>
      <c r="BX84" s="59"/>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72"/>
      <c r="AV85" s="73"/>
      <c r="AW85" s="73"/>
      <c r="AX85" s="73"/>
      <c r="AY85" s="73"/>
      <c r="AZ85" s="74"/>
      <c r="BA85" s="72"/>
      <c r="BB85" s="73"/>
      <c r="BC85" s="73"/>
      <c r="BD85" s="73"/>
      <c r="BE85" s="73"/>
      <c r="BF85" s="74"/>
      <c r="BG85" s="72"/>
      <c r="BH85" s="73"/>
      <c r="BI85" s="73"/>
      <c r="BJ85" s="73"/>
      <c r="BK85" s="73"/>
      <c r="BL85" s="74"/>
      <c r="BM85" s="60"/>
      <c r="BN85" s="61"/>
      <c r="BO85" s="61"/>
      <c r="BP85" s="61"/>
      <c r="BQ85" s="61"/>
      <c r="BR85" s="62"/>
      <c r="BS85" s="63"/>
      <c r="BT85" s="64"/>
      <c r="BU85" s="64"/>
      <c r="BV85" s="64"/>
      <c r="BW85" s="64"/>
      <c r="BX85" s="65"/>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75"/>
      <c r="AV86" s="76"/>
      <c r="AW86" s="76"/>
      <c r="AX86" s="76"/>
      <c r="AY86" s="76"/>
      <c r="AZ86" s="77"/>
      <c r="BA86" s="66"/>
      <c r="BB86" s="67"/>
      <c r="BC86" s="67"/>
      <c r="BD86" s="67"/>
      <c r="BE86" s="67"/>
      <c r="BF86" s="68"/>
      <c r="BG86" s="66"/>
      <c r="BH86" s="67"/>
      <c r="BI86" s="67"/>
      <c r="BJ86" s="67"/>
      <c r="BK86" s="67"/>
      <c r="BL86" s="68"/>
      <c r="BM86" s="48"/>
      <c r="BN86" s="49"/>
      <c r="BO86" s="49"/>
      <c r="BP86" s="49"/>
      <c r="BQ86" s="49"/>
      <c r="BR86" s="50"/>
      <c r="BS86" s="51"/>
      <c r="BT86" s="52"/>
      <c r="BU86" s="52"/>
      <c r="BV86" s="52"/>
      <c r="BW86" s="52"/>
      <c r="BX86" s="53"/>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78"/>
      <c r="AV87" s="79"/>
      <c r="AW87" s="79"/>
      <c r="AX87" s="79"/>
      <c r="AY87" s="79"/>
      <c r="AZ87" s="80"/>
      <c r="BA87" s="69"/>
      <c r="BB87" s="70"/>
      <c r="BC87" s="70"/>
      <c r="BD87" s="70"/>
      <c r="BE87" s="70"/>
      <c r="BF87" s="71"/>
      <c r="BG87" s="69"/>
      <c r="BH87" s="70"/>
      <c r="BI87" s="70"/>
      <c r="BJ87" s="70"/>
      <c r="BK87" s="70"/>
      <c r="BL87" s="71"/>
      <c r="BM87" s="54"/>
      <c r="BN87" s="55"/>
      <c r="BO87" s="55"/>
      <c r="BP87" s="55"/>
      <c r="BQ87" s="55"/>
      <c r="BR87" s="56"/>
      <c r="BS87" s="57"/>
      <c r="BT87" s="58"/>
      <c r="BU87" s="58"/>
      <c r="BV87" s="58"/>
      <c r="BW87" s="58"/>
      <c r="BX87" s="59"/>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78"/>
      <c r="AV88" s="79"/>
      <c r="AW88" s="79"/>
      <c r="AX88" s="79"/>
      <c r="AY88" s="79"/>
      <c r="AZ88" s="80"/>
      <c r="BA88" s="69"/>
      <c r="BB88" s="70"/>
      <c r="BC88" s="70"/>
      <c r="BD88" s="70"/>
      <c r="BE88" s="70"/>
      <c r="BF88" s="71"/>
      <c r="BG88" s="69"/>
      <c r="BH88" s="70"/>
      <c r="BI88" s="70"/>
      <c r="BJ88" s="70"/>
      <c r="BK88" s="70"/>
      <c r="BL88" s="71"/>
      <c r="BM88" s="54"/>
      <c r="BN88" s="55"/>
      <c r="BO88" s="55"/>
      <c r="BP88" s="55"/>
      <c r="BQ88" s="55"/>
      <c r="BR88" s="56"/>
      <c r="BS88" s="57"/>
      <c r="BT88" s="58"/>
      <c r="BU88" s="58"/>
      <c r="BV88" s="58"/>
      <c r="BW88" s="58"/>
      <c r="BX88" s="59"/>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78"/>
      <c r="AV89" s="79"/>
      <c r="AW89" s="79"/>
      <c r="AX89" s="79"/>
      <c r="AY89" s="79"/>
      <c r="AZ89" s="80"/>
      <c r="BA89" s="69"/>
      <c r="BB89" s="70"/>
      <c r="BC89" s="70"/>
      <c r="BD89" s="70"/>
      <c r="BE89" s="70"/>
      <c r="BF89" s="71"/>
      <c r="BG89" s="69"/>
      <c r="BH89" s="70"/>
      <c r="BI89" s="70"/>
      <c r="BJ89" s="70"/>
      <c r="BK89" s="70"/>
      <c r="BL89" s="71"/>
      <c r="BM89" s="54"/>
      <c r="BN89" s="55"/>
      <c r="BO89" s="55"/>
      <c r="BP89" s="55"/>
      <c r="BQ89" s="55"/>
      <c r="BR89" s="56"/>
      <c r="BS89" s="57"/>
      <c r="BT89" s="58"/>
      <c r="BU89" s="58"/>
      <c r="BV89" s="58"/>
      <c r="BW89" s="58"/>
      <c r="BX89" s="59"/>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78"/>
      <c r="AV90" s="79"/>
      <c r="AW90" s="79"/>
      <c r="AX90" s="79"/>
      <c r="AY90" s="79"/>
      <c r="AZ90" s="80"/>
      <c r="BA90" s="69"/>
      <c r="BB90" s="70"/>
      <c r="BC90" s="70"/>
      <c r="BD90" s="70"/>
      <c r="BE90" s="70"/>
      <c r="BF90" s="71"/>
      <c r="BG90" s="69"/>
      <c r="BH90" s="70"/>
      <c r="BI90" s="70"/>
      <c r="BJ90" s="70"/>
      <c r="BK90" s="70"/>
      <c r="BL90" s="71"/>
      <c r="BM90" s="54"/>
      <c r="BN90" s="55"/>
      <c r="BO90" s="55"/>
      <c r="BP90" s="55"/>
      <c r="BQ90" s="55"/>
      <c r="BR90" s="56"/>
      <c r="BS90" s="57"/>
      <c r="BT90" s="58"/>
      <c r="BU90" s="58"/>
      <c r="BV90" s="58"/>
      <c r="BW90" s="58"/>
      <c r="BX90" s="59"/>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78"/>
      <c r="AV91" s="79"/>
      <c r="AW91" s="79"/>
      <c r="AX91" s="79"/>
      <c r="AY91" s="79"/>
      <c r="AZ91" s="80"/>
      <c r="BA91" s="69"/>
      <c r="BB91" s="70"/>
      <c r="BC91" s="70"/>
      <c r="BD91" s="70"/>
      <c r="BE91" s="70"/>
      <c r="BF91" s="71"/>
      <c r="BG91" s="69"/>
      <c r="BH91" s="70"/>
      <c r="BI91" s="70"/>
      <c r="BJ91" s="70"/>
      <c r="BK91" s="70"/>
      <c r="BL91" s="71"/>
      <c r="BM91" s="54"/>
      <c r="BN91" s="55"/>
      <c r="BO91" s="55"/>
      <c r="BP91" s="55"/>
      <c r="BQ91" s="55"/>
      <c r="BR91" s="56"/>
      <c r="BS91" s="57"/>
      <c r="BT91" s="58"/>
      <c r="BU91" s="58"/>
      <c r="BV91" s="58"/>
      <c r="BW91" s="58"/>
      <c r="BX91" s="59"/>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78"/>
      <c r="AV92" s="79"/>
      <c r="AW92" s="79"/>
      <c r="AX92" s="79"/>
      <c r="AY92" s="79"/>
      <c r="AZ92" s="80"/>
      <c r="BA92" s="69"/>
      <c r="BB92" s="70"/>
      <c r="BC92" s="70"/>
      <c r="BD92" s="70"/>
      <c r="BE92" s="70"/>
      <c r="BF92" s="71"/>
      <c r="BG92" s="69"/>
      <c r="BH92" s="70"/>
      <c r="BI92" s="70"/>
      <c r="BJ92" s="70"/>
      <c r="BK92" s="70"/>
      <c r="BL92" s="71"/>
      <c r="BM92" s="54"/>
      <c r="BN92" s="55"/>
      <c r="BO92" s="55"/>
      <c r="BP92" s="55"/>
      <c r="BQ92" s="55"/>
      <c r="BR92" s="56"/>
      <c r="BS92" s="57"/>
      <c r="BT92" s="58"/>
      <c r="BU92" s="58"/>
      <c r="BV92" s="58"/>
      <c r="BW92" s="58"/>
      <c r="BX92" s="59"/>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78"/>
      <c r="AV93" s="79"/>
      <c r="AW93" s="79"/>
      <c r="AX93" s="79"/>
      <c r="AY93" s="79"/>
      <c r="AZ93" s="80"/>
      <c r="BA93" s="69"/>
      <c r="BB93" s="70"/>
      <c r="BC93" s="70"/>
      <c r="BD93" s="70"/>
      <c r="BE93" s="70"/>
      <c r="BF93" s="71"/>
      <c r="BG93" s="69"/>
      <c r="BH93" s="70"/>
      <c r="BI93" s="70"/>
      <c r="BJ93" s="70"/>
      <c r="BK93" s="70"/>
      <c r="BL93" s="71"/>
      <c r="BM93" s="54"/>
      <c r="BN93" s="55"/>
      <c r="BO93" s="55"/>
      <c r="BP93" s="55"/>
      <c r="BQ93" s="55"/>
      <c r="BR93" s="56"/>
      <c r="BS93" s="57"/>
      <c r="BT93" s="58"/>
      <c r="BU93" s="58"/>
      <c r="BV93" s="58"/>
      <c r="BW93" s="58"/>
      <c r="BX93" s="59"/>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78"/>
      <c r="AV94" s="79"/>
      <c r="AW94" s="79"/>
      <c r="AX94" s="79"/>
      <c r="AY94" s="79"/>
      <c r="AZ94" s="80"/>
      <c r="BA94" s="69"/>
      <c r="BB94" s="70"/>
      <c r="BC94" s="70"/>
      <c r="BD94" s="70"/>
      <c r="BE94" s="70"/>
      <c r="BF94" s="71"/>
      <c r="BG94" s="69"/>
      <c r="BH94" s="70"/>
      <c r="BI94" s="70"/>
      <c r="BJ94" s="70"/>
      <c r="BK94" s="70"/>
      <c r="BL94" s="71"/>
      <c r="BM94" s="54"/>
      <c r="BN94" s="55"/>
      <c r="BO94" s="55"/>
      <c r="BP94" s="55"/>
      <c r="BQ94" s="55"/>
      <c r="BR94" s="56"/>
      <c r="BS94" s="57"/>
      <c r="BT94" s="58"/>
      <c r="BU94" s="58"/>
      <c r="BV94" s="58"/>
      <c r="BW94" s="58"/>
      <c r="BX94" s="59"/>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81"/>
      <c r="AV95" s="82"/>
      <c r="AW95" s="82"/>
      <c r="AX95" s="82"/>
      <c r="AY95" s="82"/>
      <c r="AZ95" s="83"/>
      <c r="BA95" s="72"/>
      <c r="BB95" s="73"/>
      <c r="BC95" s="73"/>
      <c r="BD95" s="73"/>
      <c r="BE95" s="73"/>
      <c r="BF95" s="74"/>
      <c r="BG95" s="72"/>
      <c r="BH95" s="73"/>
      <c r="BI95" s="73"/>
      <c r="BJ95" s="73"/>
      <c r="BK95" s="73"/>
      <c r="BL95" s="74"/>
      <c r="BM95" s="60"/>
      <c r="BN95" s="61"/>
      <c r="BO95" s="61"/>
      <c r="BP95" s="61"/>
      <c r="BQ95" s="61"/>
      <c r="BR95" s="62"/>
      <c r="BS95" s="63"/>
      <c r="BT95" s="64"/>
      <c r="BU95" s="64"/>
      <c r="BV95" s="64"/>
      <c r="BW95" s="64"/>
      <c r="BX95" s="65"/>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75"/>
      <c r="AV96" s="76"/>
      <c r="AW96" s="76"/>
      <c r="AX96" s="76"/>
      <c r="AY96" s="76"/>
      <c r="AZ96" s="77"/>
      <c r="BA96" s="75"/>
      <c r="BB96" s="76"/>
      <c r="BC96" s="76"/>
      <c r="BD96" s="76"/>
      <c r="BE96" s="76"/>
      <c r="BF96" s="76"/>
      <c r="BG96" s="66"/>
      <c r="BH96" s="67"/>
      <c r="BI96" s="67"/>
      <c r="BJ96" s="67"/>
      <c r="BK96" s="67"/>
      <c r="BL96" s="68"/>
      <c r="BM96" s="48"/>
      <c r="BN96" s="49"/>
      <c r="BO96" s="49"/>
      <c r="BP96" s="49"/>
      <c r="BQ96" s="49"/>
      <c r="BR96" s="50"/>
      <c r="BS96" s="58"/>
      <c r="BT96" s="58"/>
      <c r="BU96" s="58"/>
      <c r="BV96" s="58"/>
      <c r="BW96" s="58"/>
      <c r="BX96" s="58"/>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78"/>
      <c r="AV97" s="79"/>
      <c r="AW97" s="79"/>
      <c r="AX97" s="79"/>
      <c r="AY97" s="79"/>
      <c r="AZ97" s="80"/>
      <c r="BA97" s="78"/>
      <c r="BB97" s="79"/>
      <c r="BC97" s="79"/>
      <c r="BD97" s="79"/>
      <c r="BE97" s="79"/>
      <c r="BF97" s="79"/>
      <c r="BG97" s="69"/>
      <c r="BH97" s="70"/>
      <c r="BI97" s="70"/>
      <c r="BJ97" s="70"/>
      <c r="BK97" s="70"/>
      <c r="BL97" s="71"/>
      <c r="BM97" s="54"/>
      <c r="BN97" s="55"/>
      <c r="BO97" s="55"/>
      <c r="BP97" s="55"/>
      <c r="BQ97" s="55"/>
      <c r="BR97" s="56"/>
      <c r="BS97" s="58"/>
      <c r="BT97" s="58"/>
      <c r="BU97" s="58"/>
      <c r="BV97" s="58"/>
      <c r="BW97" s="58"/>
      <c r="BX97" s="58"/>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78"/>
      <c r="AV98" s="79"/>
      <c r="AW98" s="79"/>
      <c r="AX98" s="79"/>
      <c r="AY98" s="79"/>
      <c r="AZ98" s="80"/>
      <c r="BA98" s="78"/>
      <c r="BB98" s="79"/>
      <c r="BC98" s="79"/>
      <c r="BD98" s="79"/>
      <c r="BE98" s="79"/>
      <c r="BF98" s="79"/>
      <c r="BG98" s="69"/>
      <c r="BH98" s="70"/>
      <c r="BI98" s="70"/>
      <c r="BJ98" s="70"/>
      <c r="BK98" s="70"/>
      <c r="BL98" s="71"/>
      <c r="BM98" s="54"/>
      <c r="BN98" s="55"/>
      <c r="BO98" s="55"/>
      <c r="BP98" s="55"/>
      <c r="BQ98" s="55"/>
      <c r="BR98" s="56"/>
      <c r="BS98" s="58"/>
      <c r="BT98" s="58"/>
      <c r="BU98" s="58"/>
      <c r="BV98" s="58"/>
      <c r="BW98" s="58"/>
      <c r="BX98" s="58"/>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78"/>
      <c r="AV99" s="79"/>
      <c r="AW99" s="79"/>
      <c r="AX99" s="79"/>
      <c r="AY99" s="79"/>
      <c r="AZ99" s="80"/>
      <c r="BA99" s="78"/>
      <c r="BB99" s="79"/>
      <c r="BC99" s="79"/>
      <c r="BD99" s="79"/>
      <c r="BE99" s="79"/>
      <c r="BF99" s="79"/>
      <c r="BG99" s="69"/>
      <c r="BH99" s="70"/>
      <c r="BI99" s="70"/>
      <c r="BJ99" s="70"/>
      <c r="BK99" s="70"/>
      <c r="BL99" s="71"/>
      <c r="BM99" s="54"/>
      <c r="BN99" s="55"/>
      <c r="BO99" s="55"/>
      <c r="BP99" s="55"/>
      <c r="BQ99" s="55"/>
      <c r="BR99" s="56"/>
      <c r="BS99" s="58"/>
      <c r="BT99" s="58"/>
      <c r="BU99" s="58"/>
      <c r="BV99" s="58"/>
      <c r="BW99" s="58"/>
      <c r="BX99" s="58"/>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78"/>
      <c r="AV100" s="79"/>
      <c r="AW100" s="79"/>
      <c r="AX100" s="79"/>
      <c r="AY100" s="79"/>
      <c r="AZ100" s="80"/>
      <c r="BA100" s="78"/>
      <c r="BB100" s="79"/>
      <c r="BC100" s="79"/>
      <c r="BD100" s="79"/>
      <c r="BE100" s="79"/>
      <c r="BF100" s="79"/>
      <c r="BG100" s="69"/>
      <c r="BH100" s="70"/>
      <c r="BI100" s="70"/>
      <c r="BJ100" s="70"/>
      <c r="BK100" s="70"/>
      <c r="BL100" s="71"/>
      <c r="BM100" s="54"/>
      <c r="BN100" s="55"/>
      <c r="BO100" s="55"/>
      <c r="BP100" s="55"/>
      <c r="BQ100" s="55"/>
      <c r="BR100" s="56"/>
      <c r="BS100" s="58"/>
      <c r="BT100" s="58"/>
      <c r="BU100" s="58"/>
      <c r="BV100" s="58"/>
      <c r="BW100" s="58"/>
      <c r="BX100" s="58"/>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78"/>
      <c r="AV101" s="79"/>
      <c r="AW101" s="79"/>
      <c r="AX101" s="79"/>
      <c r="AY101" s="79"/>
      <c r="AZ101" s="80"/>
      <c r="BA101" s="78"/>
      <c r="BB101" s="79"/>
      <c r="BC101" s="79"/>
      <c r="BD101" s="79"/>
      <c r="BE101" s="79"/>
      <c r="BF101" s="79"/>
      <c r="BG101" s="69"/>
      <c r="BH101" s="70"/>
      <c r="BI101" s="70"/>
      <c r="BJ101" s="70"/>
      <c r="BK101" s="70"/>
      <c r="BL101" s="71"/>
      <c r="BM101" s="54"/>
      <c r="BN101" s="55"/>
      <c r="BO101" s="55"/>
      <c r="BP101" s="55"/>
      <c r="BQ101" s="55"/>
      <c r="BR101" s="56"/>
      <c r="BS101" s="58"/>
      <c r="BT101" s="58"/>
      <c r="BU101" s="58"/>
      <c r="BV101" s="58"/>
      <c r="BW101" s="58"/>
      <c r="BX101" s="58"/>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78"/>
      <c r="AV102" s="79"/>
      <c r="AW102" s="79"/>
      <c r="AX102" s="79"/>
      <c r="AY102" s="79"/>
      <c r="AZ102" s="80"/>
      <c r="BA102" s="78"/>
      <c r="BB102" s="79"/>
      <c r="BC102" s="79"/>
      <c r="BD102" s="79"/>
      <c r="BE102" s="79"/>
      <c r="BF102" s="79"/>
      <c r="BG102" s="69"/>
      <c r="BH102" s="70"/>
      <c r="BI102" s="70"/>
      <c r="BJ102" s="70"/>
      <c r="BK102" s="70"/>
      <c r="BL102" s="71"/>
      <c r="BM102" s="54"/>
      <c r="BN102" s="55"/>
      <c r="BO102" s="55"/>
      <c r="BP102" s="55"/>
      <c r="BQ102" s="55"/>
      <c r="BR102" s="56"/>
      <c r="BS102" s="58"/>
      <c r="BT102" s="58"/>
      <c r="BU102" s="58"/>
      <c r="BV102" s="58"/>
      <c r="BW102" s="58"/>
      <c r="BX102" s="58"/>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78"/>
      <c r="AV103" s="79"/>
      <c r="AW103" s="79"/>
      <c r="AX103" s="79"/>
      <c r="AY103" s="79"/>
      <c r="AZ103" s="80"/>
      <c r="BA103" s="78"/>
      <c r="BB103" s="79"/>
      <c r="BC103" s="79"/>
      <c r="BD103" s="79"/>
      <c r="BE103" s="79"/>
      <c r="BF103" s="79"/>
      <c r="BG103" s="69"/>
      <c r="BH103" s="70"/>
      <c r="BI103" s="70"/>
      <c r="BJ103" s="70"/>
      <c r="BK103" s="70"/>
      <c r="BL103" s="71"/>
      <c r="BM103" s="54"/>
      <c r="BN103" s="55"/>
      <c r="BO103" s="55"/>
      <c r="BP103" s="55"/>
      <c r="BQ103" s="55"/>
      <c r="BR103" s="56"/>
      <c r="BS103" s="58"/>
      <c r="BT103" s="58"/>
      <c r="BU103" s="58"/>
      <c r="BV103" s="58"/>
      <c r="BW103" s="58"/>
      <c r="BX103" s="58"/>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78"/>
      <c r="AV104" s="79"/>
      <c r="AW104" s="79"/>
      <c r="AX104" s="79"/>
      <c r="AY104" s="79"/>
      <c r="AZ104" s="80"/>
      <c r="BA104" s="78"/>
      <c r="BB104" s="79"/>
      <c r="BC104" s="79"/>
      <c r="BD104" s="79"/>
      <c r="BE104" s="79"/>
      <c r="BF104" s="79"/>
      <c r="BG104" s="69"/>
      <c r="BH104" s="70"/>
      <c r="BI104" s="70"/>
      <c r="BJ104" s="70"/>
      <c r="BK104" s="70"/>
      <c r="BL104" s="71"/>
      <c r="BM104" s="54"/>
      <c r="BN104" s="55"/>
      <c r="BO104" s="55"/>
      <c r="BP104" s="55"/>
      <c r="BQ104" s="55"/>
      <c r="BR104" s="56"/>
      <c r="BS104" s="58"/>
      <c r="BT104" s="58"/>
      <c r="BU104" s="58"/>
      <c r="BV104" s="58"/>
      <c r="BW104" s="58"/>
      <c r="BX104" s="58"/>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81"/>
      <c r="AV105" s="82"/>
      <c r="AW105" s="82"/>
      <c r="AX105" s="82"/>
      <c r="AY105" s="82"/>
      <c r="AZ105" s="83"/>
      <c r="BA105" s="81"/>
      <c r="BB105" s="82"/>
      <c r="BC105" s="82"/>
      <c r="BD105" s="82"/>
      <c r="BE105" s="82"/>
      <c r="BF105" s="82"/>
      <c r="BG105" s="72"/>
      <c r="BH105" s="73"/>
      <c r="BI105" s="73"/>
      <c r="BJ105" s="73"/>
      <c r="BK105" s="73"/>
      <c r="BL105" s="74"/>
      <c r="BM105" s="60"/>
      <c r="BN105" s="61"/>
      <c r="BO105" s="61"/>
      <c r="BP105" s="61"/>
      <c r="BQ105" s="61"/>
      <c r="BR105" s="62"/>
      <c r="BS105" s="58"/>
      <c r="BT105" s="58"/>
      <c r="BU105" s="58"/>
      <c r="BV105" s="58"/>
      <c r="BW105" s="58"/>
      <c r="BX105" s="58"/>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O1"/>
    </sheetView>
  </sheetViews>
  <sheetFormatPr baseColWidth="10" defaultColWidth="12.625" defaultRowHeight="15" customHeight="1"/>
  <sheetData>
    <row r="1" spans="1:26" ht="33" customHeight="1">
      <c r="A1" s="527" t="s">
        <v>144</v>
      </c>
      <c r="B1" s="326"/>
      <c r="C1" s="326"/>
      <c r="D1" s="326"/>
      <c r="E1" s="326"/>
      <c r="F1" s="326"/>
      <c r="G1" s="326"/>
      <c r="H1" s="326"/>
      <c r="I1" s="326"/>
      <c r="J1" s="326"/>
      <c r="K1" s="326"/>
      <c r="L1" s="326"/>
      <c r="M1" s="326"/>
      <c r="N1" s="326"/>
      <c r="O1" s="326"/>
      <c r="P1" s="18"/>
      <c r="Q1" s="18"/>
      <c r="R1" s="18"/>
      <c r="S1" s="18"/>
      <c r="T1" s="18"/>
      <c r="U1" s="18"/>
      <c r="V1" s="18"/>
      <c r="W1" s="18"/>
      <c r="X1" s="18"/>
      <c r="Y1" s="18"/>
      <c r="Z1" s="18"/>
    </row>
    <row r="2" spans="1:26">
      <c r="A2" s="528" t="s">
        <v>145</v>
      </c>
      <c r="B2" s="298"/>
      <c r="C2" s="298"/>
      <c r="D2" s="298"/>
      <c r="E2" s="298"/>
      <c r="F2" s="298"/>
      <c r="G2" s="298"/>
      <c r="H2" s="298"/>
      <c r="I2" s="298"/>
      <c r="J2" s="298"/>
      <c r="K2" s="298"/>
      <c r="L2" s="298"/>
      <c r="M2" s="298"/>
      <c r="N2" s="298"/>
      <c r="O2" s="298"/>
      <c r="P2" s="18"/>
      <c r="Q2" s="18"/>
      <c r="R2" s="18"/>
      <c r="S2" s="18"/>
      <c r="T2" s="18"/>
      <c r="U2" s="18"/>
      <c r="V2" s="18"/>
      <c r="W2" s="18"/>
      <c r="X2" s="18"/>
      <c r="Y2" s="18"/>
      <c r="Z2" s="18"/>
    </row>
    <row r="3" spans="1:26">
      <c r="A3" s="85"/>
      <c r="B3" s="85"/>
      <c r="C3" s="85"/>
      <c r="D3" s="85"/>
      <c r="E3" s="85"/>
      <c r="F3" s="85"/>
      <c r="G3" s="85"/>
      <c r="H3" s="85"/>
      <c r="I3" s="85"/>
      <c r="J3" s="85"/>
      <c r="K3" s="85"/>
      <c r="L3" s="85"/>
      <c r="M3" s="85"/>
      <c r="N3" s="85"/>
      <c r="O3" s="85"/>
      <c r="P3" s="18"/>
      <c r="Q3" s="18"/>
      <c r="R3" s="18"/>
      <c r="S3" s="18"/>
      <c r="T3" s="18"/>
      <c r="U3" s="18"/>
      <c r="V3" s="18"/>
      <c r="W3" s="18"/>
      <c r="X3" s="18"/>
      <c r="Y3" s="18"/>
      <c r="Z3" s="18"/>
    </row>
    <row r="4" spans="1:26">
      <c r="A4" s="86" t="s">
        <v>146</v>
      </c>
      <c r="B4" s="529" t="s">
        <v>147</v>
      </c>
      <c r="C4" s="333"/>
      <c r="D4" s="529" t="s">
        <v>148</v>
      </c>
      <c r="E4" s="338"/>
      <c r="F4" s="338"/>
      <c r="G4" s="338"/>
      <c r="H4" s="338"/>
      <c r="I4" s="333"/>
      <c r="J4" s="529" t="s">
        <v>149</v>
      </c>
      <c r="K4" s="338"/>
      <c r="L4" s="338"/>
      <c r="M4" s="338"/>
      <c r="N4" s="338"/>
      <c r="O4" s="333"/>
      <c r="P4" s="18"/>
      <c r="Q4" s="18"/>
      <c r="R4" s="18"/>
      <c r="S4" s="18"/>
      <c r="T4" s="18"/>
      <c r="U4" s="18"/>
      <c r="V4" s="18"/>
      <c r="W4" s="18"/>
      <c r="X4" s="18"/>
      <c r="Y4" s="18"/>
      <c r="Z4" s="18"/>
    </row>
    <row r="5" spans="1:26" ht="15" customHeight="1">
      <c r="A5" s="87">
        <v>5</v>
      </c>
      <c r="B5" s="531" t="s">
        <v>150</v>
      </c>
      <c r="C5" s="333"/>
      <c r="D5" s="530" t="s">
        <v>151</v>
      </c>
      <c r="E5" s="338"/>
      <c r="F5" s="338"/>
      <c r="G5" s="338"/>
      <c r="H5" s="338"/>
      <c r="I5" s="333"/>
      <c r="J5" s="531" t="s">
        <v>152</v>
      </c>
      <c r="K5" s="338"/>
      <c r="L5" s="338"/>
      <c r="M5" s="338"/>
      <c r="N5" s="338"/>
      <c r="O5" s="333"/>
      <c r="P5" s="18"/>
      <c r="Q5" s="18"/>
      <c r="R5" s="18"/>
      <c r="S5" s="18"/>
      <c r="T5" s="18"/>
      <c r="U5" s="18"/>
      <c r="V5" s="18"/>
      <c r="W5" s="18"/>
      <c r="X5" s="18"/>
      <c r="Y5" s="18"/>
      <c r="Z5" s="18"/>
    </row>
    <row r="6" spans="1:26" ht="15" customHeight="1">
      <c r="A6" s="87">
        <v>4</v>
      </c>
      <c r="B6" s="531" t="s">
        <v>153</v>
      </c>
      <c r="C6" s="333"/>
      <c r="D6" s="530" t="s">
        <v>154</v>
      </c>
      <c r="E6" s="338"/>
      <c r="F6" s="338"/>
      <c r="G6" s="338"/>
      <c r="H6" s="338"/>
      <c r="I6" s="333"/>
      <c r="J6" s="531" t="s">
        <v>155</v>
      </c>
      <c r="K6" s="338"/>
      <c r="L6" s="338"/>
      <c r="M6" s="338"/>
      <c r="N6" s="338"/>
      <c r="O6" s="333"/>
      <c r="P6" s="18"/>
      <c r="Q6" s="18"/>
      <c r="R6" s="18"/>
      <c r="S6" s="18"/>
      <c r="T6" s="18"/>
      <c r="U6" s="18"/>
      <c r="V6" s="18"/>
      <c r="W6" s="18"/>
      <c r="X6" s="18"/>
      <c r="Y6" s="18"/>
      <c r="Z6" s="18"/>
    </row>
    <row r="7" spans="1:26" ht="15" customHeight="1">
      <c r="A7" s="87">
        <v>3</v>
      </c>
      <c r="B7" s="531" t="s">
        <v>156</v>
      </c>
      <c r="C7" s="333"/>
      <c r="D7" s="530" t="s">
        <v>157</v>
      </c>
      <c r="E7" s="338"/>
      <c r="F7" s="338"/>
      <c r="G7" s="338"/>
      <c r="H7" s="338"/>
      <c r="I7" s="333"/>
      <c r="J7" s="531" t="s">
        <v>158</v>
      </c>
      <c r="K7" s="338"/>
      <c r="L7" s="338"/>
      <c r="M7" s="338"/>
      <c r="N7" s="338"/>
      <c r="O7" s="333"/>
      <c r="P7" s="18"/>
      <c r="Q7" s="18"/>
      <c r="R7" s="18"/>
      <c r="S7" s="18"/>
      <c r="T7" s="18"/>
      <c r="U7" s="18"/>
      <c r="V7" s="18"/>
      <c r="W7" s="18"/>
      <c r="X7" s="18"/>
      <c r="Y7" s="18"/>
      <c r="Z7" s="18"/>
    </row>
    <row r="8" spans="1:26" ht="15" customHeight="1">
      <c r="A8" s="87">
        <v>2</v>
      </c>
      <c r="B8" s="531" t="s">
        <v>159</v>
      </c>
      <c r="C8" s="333"/>
      <c r="D8" s="530" t="s">
        <v>160</v>
      </c>
      <c r="E8" s="338"/>
      <c r="F8" s="338"/>
      <c r="G8" s="338"/>
      <c r="H8" s="338"/>
      <c r="I8" s="333"/>
      <c r="J8" s="531" t="s">
        <v>161</v>
      </c>
      <c r="K8" s="338"/>
      <c r="L8" s="338"/>
      <c r="M8" s="338"/>
      <c r="N8" s="338"/>
      <c r="O8" s="333"/>
      <c r="P8" s="18"/>
      <c r="Q8" s="18"/>
      <c r="R8" s="18"/>
      <c r="S8" s="18"/>
      <c r="T8" s="18"/>
      <c r="U8" s="18"/>
      <c r="V8" s="18"/>
      <c r="W8" s="18"/>
      <c r="X8" s="18"/>
      <c r="Y8" s="18"/>
      <c r="Z8" s="18"/>
    </row>
    <row r="9" spans="1:26" ht="15" customHeight="1">
      <c r="A9" s="87">
        <v>1</v>
      </c>
      <c r="B9" s="531" t="s">
        <v>162</v>
      </c>
      <c r="C9" s="333"/>
      <c r="D9" s="530" t="s">
        <v>163</v>
      </c>
      <c r="E9" s="338"/>
      <c r="F9" s="338"/>
      <c r="G9" s="338"/>
      <c r="H9" s="338"/>
      <c r="I9" s="333"/>
      <c r="J9" s="531" t="s">
        <v>164</v>
      </c>
      <c r="K9" s="338"/>
      <c r="L9" s="338"/>
      <c r="M9" s="338"/>
      <c r="N9" s="338"/>
      <c r="O9" s="333"/>
      <c r="P9" s="18"/>
      <c r="Q9" s="18"/>
      <c r="R9" s="18"/>
      <c r="S9" s="18"/>
      <c r="T9" s="18"/>
      <c r="U9" s="18"/>
      <c r="V9" s="18"/>
      <c r="W9" s="18"/>
      <c r="X9" s="18"/>
      <c r="Y9" s="18"/>
      <c r="Z9" s="18"/>
    </row>
    <row r="10" spans="1:2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c r="A11" s="528" t="s">
        <v>165</v>
      </c>
      <c r="B11" s="298"/>
      <c r="C11" s="298"/>
      <c r="D11" s="298"/>
      <c r="E11" s="298"/>
      <c r="F11" s="298"/>
      <c r="G11" s="298"/>
      <c r="H11" s="298"/>
      <c r="I11" s="298"/>
      <c r="J11" s="298"/>
      <c r="K11" s="298"/>
      <c r="L11" s="298"/>
      <c r="M11" s="298"/>
      <c r="N11" s="298"/>
      <c r="O11" s="298"/>
      <c r="P11" s="18"/>
      <c r="Q11" s="18"/>
      <c r="R11" s="18"/>
      <c r="S11" s="18"/>
      <c r="T11" s="18"/>
      <c r="U11" s="18"/>
      <c r="V11" s="18"/>
      <c r="W11" s="18"/>
      <c r="X11" s="18"/>
      <c r="Y11" s="18"/>
      <c r="Z11" s="18"/>
    </row>
    <row r="12" spans="1:26">
      <c r="A12" s="85"/>
      <c r="B12" s="85"/>
      <c r="C12" s="85"/>
      <c r="D12" s="85"/>
      <c r="E12" s="85"/>
      <c r="F12" s="85"/>
      <c r="G12" s="85"/>
      <c r="H12" s="85"/>
      <c r="I12" s="85"/>
      <c r="J12" s="85"/>
      <c r="K12" s="85"/>
      <c r="L12" s="85"/>
      <c r="M12" s="85"/>
      <c r="N12" s="85"/>
      <c r="O12" s="85"/>
      <c r="P12" s="18"/>
      <c r="Q12" s="18"/>
      <c r="R12" s="18"/>
      <c r="S12" s="18"/>
      <c r="T12" s="18"/>
      <c r="U12" s="18"/>
      <c r="V12" s="18"/>
      <c r="W12" s="18"/>
      <c r="X12" s="18"/>
      <c r="Y12" s="18"/>
      <c r="Z12" s="18"/>
    </row>
    <row r="13" spans="1:26">
      <c r="A13" s="88" t="s">
        <v>146</v>
      </c>
      <c r="B13" s="529" t="s">
        <v>166</v>
      </c>
      <c r="C13" s="333"/>
      <c r="D13" s="529" t="s">
        <v>167</v>
      </c>
      <c r="E13" s="338"/>
      <c r="F13" s="338"/>
      <c r="G13" s="338"/>
      <c r="H13" s="338"/>
      <c r="I13" s="333"/>
      <c r="J13" s="529" t="s">
        <v>168</v>
      </c>
      <c r="K13" s="338"/>
      <c r="L13" s="338"/>
      <c r="M13" s="338"/>
      <c r="N13" s="338"/>
      <c r="O13" s="333"/>
      <c r="P13" s="18"/>
      <c r="Q13" s="18"/>
      <c r="R13" s="18"/>
      <c r="S13" s="18"/>
      <c r="T13" s="18"/>
      <c r="U13" s="18"/>
      <c r="V13" s="18"/>
      <c r="W13" s="18"/>
      <c r="X13" s="18"/>
      <c r="Y13" s="18"/>
      <c r="Z13" s="18"/>
    </row>
    <row r="14" spans="1:26" ht="15.75">
      <c r="A14" s="89">
        <v>5</v>
      </c>
      <c r="B14" s="532" t="s">
        <v>169</v>
      </c>
      <c r="C14" s="333"/>
      <c r="D14" s="533" t="s">
        <v>170</v>
      </c>
      <c r="E14" s="338"/>
      <c r="F14" s="338"/>
      <c r="G14" s="338"/>
      <c r="H14" s="338"/>
      <c r="I14" s="333"/>
      <c r="J14" s="532" t="s">
        <v>171</v>
      </c>
      <c r="K14" s="338"/>
      <c r="L14" s="338"/>
      <c r="M14" s="338"/>
      <c r="N14" s="338"/>
      <c r="O14" s="333"/>
      <c r="P14" s="18"/>
      <c r="Q14" s="18"/>
      <c r="R14" s="18"/>
      <c r="S14" s="18"/>
      <c r="T14" s="18"/>
      <c r="U14" s="18"/>
      <c r="V14" s="18"/>
      <c r="W14" s="18"/>
      <c r="X14" s="18"/>
      <c r="Y14" s="18"/>
      <c r="Z14" s="18"/>
    </row>
    <row r="15" spans="1:26" ht="15.75">
      <c r="A15" s="89">
        <v>4</v>
      </c>
      <c r="B15" s="532" t="s">
        <v>172</v>
      </c>
      <c r="C15" s="333"/>
      <c r="D15" s="533" t="s">
        <v>173</v>
      </c>
      <c r="E15" s="338"/>
      <c r="F15" s="338"/>
      <c r="G15" s="338"/>
      <c r="H15" s="338"/>
      <c r="I15" s="333"/>
      <c r="J15" s="532" t="s">
        <v>171</v>
      </c>
      <c r="K15" s="338"/>
      <c r="L15" s="338"/>
      <c r="M15" s="338"/>
      <c r="N15" s="338"/>
      <c r="O15" s="333"/>
      <c r="P15" s="18"/>
      <c r="Q15" s="18"/>
      <c r="R15" s="18"/>
      <c r="S15" s="18"/>
      <c r="T15" s="18"/>
      <c r="U15" s="18"/>
      <c r="V15" s="18"/>
      <c r="W15" s="18"/>
      <c r="X15" s="18"/>
      <c r="Y15" s="18"/>
      <c r="Z15" s="18"/>
    </row>
    <row r="16" spans="1:26" ht="15.75">
      <c r="A16" s="89">
        <v>3</v>
      </c>
      <c r="B16" s="532" t="s">
        <v>174</v>
      </c>
      <c r="C16" s="333"/>
      <c r="D16" s="533" t="s">
        <v>175</v>
      </c>
      <c r="E16" s="338"/>
      <c r="F16" s="338"/>
      <c r="G16" s="338"/>
      <c r="H16" s="338"/>
      <c r="I16" s="333"/>
      <c r="J16" s="532" t="s">
        <v>171</v>
      </c>
      <c r="K16" s="338"/>
      <c r="L16" s="338"/>
      <c r="M16" s="338"/>
      <c r="N16" s="338"/>
      <c r="O16" s="333"/>
      <c r="P16" s="18"/>
      <c r="Q16" s="18"/>
      <c r="R16" s="18"/>
      <c r="S16" s="18"/>
      <c r="T16" s="18"/>
      <c r="U16" s="18"/>
      <c r="V16" s="18"/>
      <c r="W16" s="18"/>
      <c r="X16" s="18"/>
      <c r="Y16" s="18"/>
      <c r="Z16" s="18"/>
    </row>
    <row r="17" spans="1:2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c r="A18" s="528" t="s">
        <v>176</v>
      </c>
      <c r="B18" s="298"/>
      <c r="C18" s="298"/>
      <c r="D18" s="298"/>
      <c r="E18" s="298"/>
      <c r="F18" s="298"/>
      <c r="G18" s="298"/>
      <c r="H18" s="298"/>
      <c r="I18" s="298"/>
      <c r="J18" s="298"/>
      <c r="K18" s="298"/>
      <c r="L18" s="298"/>
      <c r="M18" s="298"/>
      <c r="N18" s="298"/>
      <c r="O18" s="298"/>
      <c r="P18" s="298"/>
      <c r="Q18" s="18"/>
      <c r="R18" s="18"/>
      <c r="S18" s="18"/>
      <c r="T18" s="18"/>
      <c r="U18" s="18"/>
      <c r="V18" s="18"/>
      <c r="W18" s="18"/>
      <c r="X18" s="18"/>
      <c r="Y18" s="18"/>
      <c r="Z18" s="18"/>
    </row>
    <row r="19" spans="1:2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c r="A50" s="85"/>
      <c r="B50" s="85"/>
      <c r="C50" s="85"/>
      <c r="D50" s="85"/>
      <c r="E50" s="85"/>
      <c r="F50" s="85"/>
      <c r="G50" s="85"/>
      <c r="H50" s="85"/>
      <c r="I50" s="85"/>
      <c r="J50" s="85"/>
      <c r="K50" s="85"/>
      <c r="L50" s="85"/>
      <c r="M50" s="85"/>
      <c r="N50" s="85"/>
      <c r="O50" s="85"/>
      <c r="P50" s="85"/>
      <c r="Q50" s="85"/>
      <c r="R50" s="85"/>
      <c r="S50" s="85"/>
      <c r="T50" s="85"/>
      <c r="U50" s="85"/>
      <c r="V50" s="85"/>
      <c r="W50" s="85"/>
      <c r="X50" s="18"/>
      <c r="Y50" s="18"/>
      <c r="Z50" s="18"/>
    </row>
    <row r="51" spans="1:26">
      <c r="A51" s="534" t="s">
        <v>177</v>
      </c>
      <c r="B51" s="537" t="s">
        <v>178</v>
      </c>
      <c r="C51" s="517"/>
      <c r="D51" s="517"/>
      <c r="E51" s="517"/>
      <c r="F51" s="517"/>
      <c r="G51" s="517"/>
      <c r="H51" s="517"/>
      <c r="I51" s="517"/>
      <c r="J51" s="517"/>
      <c r="K51" s="343"/>
      <c r="L51" s="513" t="s">
        <v>179</v>
      </c>
      <c r="M51" s="333"/>
      <c r="N51" s="513" t="s">
        <v>180</v>
      </c>
      <c r="O51" s="333"/>
      <c r="P51" s="513" t="s">
        <v>181</v>
      </c>
      <c r="Q51" s="333"/>
      <c r="R51" s="513" t="s">
        <v>182</v>
      </c>
      <c r="S51" s="333"/>
      <c r="T51" s="513" t="s">
        <v>183</v>
      </c>
      <c r="U51" s="333"/>
      <c r="V51" s="513" t="s">
        <v>184</v>
      </c>
      <c r="W51" s="333"/>
      <c r="X51" s="18"/>
      <c r="Y51" s="18"/>
      <c r="Z51" s="18"/>
    </row>
    <row r="52" spans="1:26" ht="18.75">
      <c r="A52" s="535"/>
      <c r="B52" s="344"/>
      <c r="C52" s="298"/>
      <c r="D52" s="298"/>
      <c r="E52" s="298"/>
      <c r="F52" s="298"/>
      <c r="G52" s="298"/>
      <c r="H52" s="298"/>
      <c r="I52" s="298"/>
      <c r="J52" s="298"/>
      <c r="K52" s="523"/>
      <c r="L52" s="538" t="s">
        <v>185</v>
      </c>
      <c r="M52" s="333"/>
      <c r="N52" s="538" t="s">
        <v>185</v>
      </c>
      <c r="O52" s="333"/>
      <c r="P52" s="538" t="s">
        <v>185</v>
      </c>
      <c r="Q52" s="333"/>
      <c r="R52" s="538" t="s">
        <v>185</v>
      </c>
      <c r="S52" s="333"/>
      <c r="T52" s="538" t="s">
        <v>185</v>
      </c>
      <c r="U52" s="333"/>
      <c r="V52" s="538" t="s">
        <v>185</v>
      </c>
      <c r="W52" s="333"/>
      <c r="X52" s="18"/>
      <c r="Y52" s="18"/>
      <c r="Z52" s="18"/>
    </row>
    <row r="53" spans="1:26" ht="18.75">
      <c r="A53" s="536"/>
      <c r="B53" s="346"/>
      <c r="C53" s="301"/>
      <c r="D53" s="301"/>
      <c r="E53" s="301"/>
      <c r="F53" s="301"/>
      <c r="G53" s="301"/>
      <c r="H53" s="301"/>
      <c r="I53" s="301"/>
      <c r="J53" s="301"/>
      <c r="K53" s="348"/>
      <c r="L53" s="90" t="s">
        <v>186</v>
      </c>
      <c r="M53" s="90" t="s">
        <v>187</v>
      </c>
      <c r="N53" s="90" t="s">
        <v>186</v>
      </c>
      <c r="O53" s="90" t="s">
        <v>187</v>
      </c>
      <c r="P53" s="90" t="s">
        <v>186</v>
      </c>
      <c r="Q53" s="90" t="s">
        <v>187</v>
      </c>
      <c r="R53" s="90" t="s">
        <v>186</v>
      </c>
      <c r="S53" s="90" t="s">
        <v>187</v>
      </c>
      <c r="T53" s="90" t="s">
        <v>186</v>
      </c>
      <c r="U53" s="90" t="s">
        <v>187</v>
      </c>
      <c r="V53" s="90" t="s">
        <v>186</v>
      </c>
      <c r="W53" s="90" t="s">
        <v>187</v>
      </c>
      <c r="X53" s="18"/>
      <c r="Y53" s="18"/>
      <c r="Z53" s="18"/>
    </row>
    <row r="54" spans="1:26" ht="18.75">
      <c r="A54" s="90">
        <v>1</v>
      </c>
      <c r="B54" s="512" t="s">
        <v>188</v>
      </c>
      <c r="C54" s="338"/>
      <c r="D54" s="338"/>
      <c r="E54" s="338"/>
      <c r="F54" s="338"/>
      <c r="G54" s="338"/>
      <c r="H54" s="338"/>
      <c r="I54" s="338"/>
      <c r="J54" s="338"/>
      <c r="K54" s="333"/>
      <c r="L54" s="85"/>
      <c r="M54" s="85"/>
      <c r="N54" s="85"/>
      <c r="O54" s="85"/>
      <c r="P54" s="85"/>
      <c r="Q54" s="85"/>
      <c r="R54" s="85"/>
      <c r="S54" s="85"/>
      <c r="T54" s="85"/>
      <c r="U54" s="85"/>
      <c r="V54" s="85"/>
      <c r="W54" s="85"/>
      <c r="X54" s="84"/>
      <c r="Y54" s="84"/>
      <c r="Z54" s="84"/>
    </row>
    <row r="55" spans="1:26" ht="18.75">
      <c r="A55" s="90">
        <v>2</v>
      </c>
      <c r="B55" s="512" t="s">
        <v>189</v>
      </c>
      <c r="C55" s="338"/>
      <c r="D55" s="338"/>
      <c r="E55" s="338"/>
      <c r="F55" s="338"/>
      <c r="G55" s="338"/>
      <c r="H55" s="338"/>
      <c r="I55" s="338"/>
      <c r="J55" s="338"/>
      <c r="K55" s="333"/>
      <c r="L55" s="85"/>
      <c r="M55" s="85"/>
      <c r="N55" s="85"/>
      <c r="O55" s="85"/>
      <c r="P55" s="85"/>
      <c r="Q55" s="85"/>
      <c r="R55" s="85"/>
      <c r="S55" s="85"/>
      <c r="T55" s="85"/>
      <c r="U55" s="85"/>
      <c r="V55" s="85"/>
      <c r="W55" s="85"/>
      <c r="X55" s="84"/>
      <c r="Y55" s="84"/>
      <c r="Z55" s="84"/>
    </row>
    <row r="56" spans="1:26" ht="18.75">
      <c r="A56" s="90">
        <v>3</v>
      </c>
      <c r="B56" s="512" t="s">
        <v>190</v>
      </c>
      <c r="C56" s="338"/>
      <c r="D56" s="338"/>
      <c r="E56" s="338"/>
      <c r="F56" s="338"/>
      <c r="G56" s="338"/>
      <c r="H56" s="338"/>
      <c r="I56" s="338"/>
      <c r="J56" s="338"/>
      <c r="K56" s="333"/>
      <c r="L56" s="85"/>
      <c r="M56" s="85"/>
      <c r="N56" s="85"/>
      <c r="O56" s="85"/>
      <c r="P56" s="85"/>
      <c r="Q56" s="85"/>
      <c r="R56" s="85"/>
      <c r="S56" s="85"/>
      <c r="T56" s="85"/>
      <c r="U56" s="85"/>
      <c r="V56" s="85"/>
      <c r="W56" s="85"/>
      <c r="X56" s="84"/>
      <c r="Y56" s="84"/>
      <c r="Z56" s="84"/>
    </row>
    <row r="57" spans="1:26" ht="18.75">
      <c r="A57" s="90">
        <v>4</v>
      </c>
      <c r="B57" s="512" t="s">
        <v>191</v>
      </c>
      <c r="C57" s="338"/>
      <c r="D57" s="338"/>
      <c r="E57" s="338"/>
      <c r="F57" s="338"/>
      <c r="G57" s="338"/>
      <c r="H57" s="338"/>
      <c r="I57" s="338"/>
      <c r="J57" s="338"/>
      <c r="K57" s="333"/>
      <c r="L57" s="85"/>
      <c r="M57" s="85"/>
      <c r="N57" s="85"/>
      <c r="O57" s="85"/>
      <c r="P57" s="85"/>
      <c r="Q57" s="85"/>
      <c r="R57" s="85"/>
      <c r="S57" s="85"/>
      <c r="T57" s="85"/>
      <c r="U57" s="85"/>
      <c r="V57" s="85"/>
      <c r="W57" s="85"/>
      <c r="X57" s="84"/>
      <c r="Y57" s="84"/>
      <c r="Z57" s="84"/>
    </row>
    <row r="58" spans="1:26" ht="18.75">
      <c r="A58" s="90">
        <v>5</v>
      </c>
      <c r="B58" s="512" t="s">
        <v>192</v>
      </c>
      <c r="C58" s="338"/>
      <c r="D58" s="338"/>
      <c r="E58" s="338"/>
      <c r="F58" s="338"/>
      <c r="G58" s="338"/>
      <c r="H58" s="338"/>
      <c r="I58" s="338"/>
      <c r="J58" s="338"/>
      <c r="K58" s="333"/>
      <c r="L58" s="85"/>
      <c r="M58" s="85"/>
      <c r="N58" s="85"/>
      <c r="O58" s="85"/>
      <c r="P58" s="85"/>
      <c r="Q58" s="85"/>
      <c r="R58" s="85"/>
      <c r="S58" s="85"/>
      <c r="T58" s="85"/>
      <c r="U58" s="85"/>
      <c r="V58" s="85"/>
      <c r="W58" s="85"/>
      <c r="X58" s="84"/>
      <c r="Y58" s="84"/>
      <c r="Z58" s="84"/>
    </row>
    <row r="59" spans="1:26" ht="18.75">
      <c r="A59" s="90">
        <v>6</v>
      </c>
      <c r="B59" s="512" t="s">
        <v>193</v>
      </c>
      <c r="C59" s="338"/>
      <c r="D59" s="338"/>
      <c r="E59" s="338"/>
      <c r="F59" s="338"/>
      <c r="G59" s="338"/>
      <c r="H59" s="338"/>
      <c r="I59" s="338"/>
      <c r="J59" s="338"/>
      <c r="K59" s="333"/>
      <c r="L59" s="85"/>
      <c r="M59" s="85"/>
      <c r="N59" s="85"/>
      <c r="O59" s="85"/>
      <c r="P59" s="85"/>
      <c r="Q59" s="85"/>
      <c r="R59" s="85"/>
      <c r="S59" s="85"/>
      <c r="T59" s="85"/>
      <c r="U59" s="85"/>
      <c r="V59" s="85"/>
      <c r="W59" s="85"/>
      <c r="X59" s="84"/>
      <c r="Y59" s="84"/>
      <c r="Z59" s="84"/>
    </row>
    <row r="60" spans="1:26" ht="18.75">
      <c r="A60" s="90">
        <v>7</v>
      </c>
      <c r="B60" s="512" t="s">
        <v>194</v>
      </c>
      <c r="C60" s="338"/>
      <c r="D60" s="338"/>
      <c r="E60" s="338"/>
      <c r="F60" s="338"/>
      <c r="G60" s="338"/>
      <c r="H60" s="338"/>
      <c r="I60" s="338"/>
      <c r="J60" s="338"/>
      <c r="K60" s="333"/>
      <c r="L60" s="85"/>
      <c r="M60" s="85"/>
      <c r="N60" s="85"/>
      <c r="O60" s="85"/>
      <c r="P60" s="85"/>
      <c r="Q60" s="85"/>
      <c r="R60" s="85"/>
      <c r="S60" s="85"/>
      <c r="T60" s="85"/>
      <c r="U60" s="85"/>
      <c r="V60" s="85"/>
      <c r="W60" s="85"/>
      <c r="X60" s="84"/>
      <c r="Y60" s="84"/>
      <c r="Z60" s="84"/>
    </row>
    <row r="61" spans="1:26" ht="18.75">
      <c r="A61" s="90">
        <v>8</v>
      </c>
      <c r="B61" s="512" t="s">
        <v>195</v>
      </c>
      <c r="C61" s="338"/>
      <c r="D61" s="338"/>
      <c r="E61" s="338"/>
      <c r="F61" s="338"/>
      <c r="G61" s="338"/>
      <c r="H61" s="338"/>
      <c r="I61" s="338"/>
      <c r="J61" s="338"/>
      <c r="K61" s="333"/>
      <c r="L61" s="85"/>
      <c r="M61" s="85"/>
      <c r="N61" s="85"/>
      <c r="O61" s="85"/>
      <c r="P61" s="85"/>
      <c r="Q61" s="85"/>
      <c r="R61" s="85"/>
      <c r="S61" s="85"/>
      <c r="T61" s="85"/>
      <c r="U61" s="85"/>
      <c r="V61" s="85"/>
      <c r="W61" s="85"/>
      <c r="X61" s="84"/>
      <c r="Y61" s="84"/>
      <c r="Z61" s="84"/>
    </row>
    <row r="62" spans="1:26" ht="18.75">
      <c r="A62" s="90">
        <v>9</v>
      </c>
      <c r="B62" s="512" t="s">
        <v>196</v>
      </c>
      <c r="C62" s="338"/>
      <c r="D62" s="338"/>
      <c r="E62" s="338"/>
      <c r="F62" s="338"/>
      <c r="G62" s="338"/>
      <c r="H62" s="338"/>
      <c r="I62" s="338"/>
      <c r="J62" s="338"/>
      <c r="K62" s="333"/>
      <c r="L62" s="85"/>
      <c r="M62" s="85"/>
      <c r="N62" s="85"/>
      <c r="O62" s="85"/>
      <c r="P62" s="85"/>
      <c r="Q62" s="85"/>
      <c r="R62" s="85"/>
      <c r="S62" s="85"/>
      <c r="T62" s="85"/>
      <c r="U62" s="85"/>
      <c r="V62" s="85"/>
      <c r="W62" s="85"/>
      <c r="X62" s="84"/>
      <c r="Y62" s="84"/>
      <c r="Z62" s="84"/>
    </row>
    <row r="63" spans="1:26" ht="18.75">
      <c r="A63" s="90">
        <v>10</v>
      </c>
      <c r="B63" s="512" t="s">
        <v>197</v>
      </c>
      <c r="C63" s="338"/>
      <c r="D63" s="338"/>
      <c r="E63" s="338"/>
      <c r="F63" s="338"/>
      <c r="G63" s="338"/>
      <c r="H63" s="338"/>
      <c r="I63" s="338"/>
      <c r="J63" s="338"/>
      <c r="K63" s="333"/>
      <c r="L63" s="85"/>
      <c r="M63" s="85"/>
      <c r="N63" s="85"/>
      <c r="O63" s="85"/>
      <c r="P63" s="85"/>
      <c r="Q63" s="85"/>
      <c r="R63" s="85"/>
      <c r="S63" s="85"/>
      <c r="T63" s="85"/>
      <c r="U63" s="85"/>
      <c r="V63" s="85"/>
      <c r="W63" s="85"/>
      <c r="X63" s="84"/>
      <c r="Y63" s="84"/>
      <c r="Z63" s="84"/>
    </row>
    <row r="64" spans="1:26" ht="18.75">
      <c r="A64" s="90">
        <v>11</v>
      </c>
      <c r="B64" s="512" t="s">
        <v>198</v>
      </c>
      <c r="C64" s="338"/>
      <c r="D64" s="338"/>
      <c r="E64" s="338"/>
      <c r="F64" s="338"/>
      <c r="G64" s="338"/>
      <c r="H64" s="338"/>
      <c r="I64" s="338"/>
      <c r="J64" s="338"/>
      <c r="K64" s="333"/>
      <c r="L64" s="85"/>
      <c r="M64" s="85"/>
      <c r="N64" s="85"/>
      <c r="O64" s="85"/>
      <c r="P64" s="85"/>
      <c r="Q64" s="85"/>
      <c r="R64" s="85"/>
      <c r="S64" s="85"/>
      <c r="T64" s="85"/>
      <c r="U64" s="85"/>
      <c r="V64" s="85"/>
      <c r="W64" s="85"/>
      <c r="X64" s="84"/>
      <c r="Y64" s="84"/>
      <c r="Z64" s="84"/>
    </row>
    <row r="65" spans="1:26" ht="18.75">
      <c r="A65" s="90">
        <v>12</v>
      </c>
      <c r="B65" s="512" t="s">
        <v>199</v>
      </c>
      <c r="C65" s="338"/>
      <c r="D65" s="338"/>
      <c r="E65" s="338"/>
      <c r="F65" s="338"/>
      <c r="G65" s="338"/>
      <c r="H65" s="338"/>
      <c r="I65" s="338"/>
      <c r="J65" s="338"/>
      <c r="K65" s="333"/>
      <c r="L65" s="85"/>
      <c r="M65" s="85"/>
      <c r="N65" s="85"/>
      <c r="O65" s="85"/>
      <c r="P65" s="85"/>
      <c r="Q65" s="85"/>
      <c r="R65" s="85"/>
      <c r="S65" s="85"/>
      <c r="T65" s="85"/>
      <c r="U65" s="85"/>
      <c r="V65" s="85"/>
      <c r="W65" s="85"/>
      <c r="X65" s="84"/>
      <c r="Y65" s="84"/>
      <c r="Z65" s="84"/>
    </row>
    <row r="66" spans="1:26" ht="18.75">
      <c r="A66" s="90">
        <v>13</v>
      </c>
      <c r="B66" s="512" t="s">
        <v>200</v>
      </c>
      <c r="C66" s="338"/>
      <c r="D66" s="338"/>
      <c r="E66" s="338"/>
      <c r="F66" s="338"/>
      <c r="G66" s="338"/>
      <c r="H66" s="338"/>
      <c r="I66" s="338"/>
      <c r="J66" s="338"/>
      <c r="K66" s="333"/>
      <c r="L66" s="85"/>
      <c r="M66" s="85"/>
      <c r="N66" s="85"/>
      <c r="O66" s="85"/>
      <c r="P66" s="85"/>
      <c r="Q66" s="85"/>
      <c r="R66" s="85"/>
      <c r="S66" s="85"/>
      <c r="T66" s="85"/>
      <c r="U66" s="85"/>
      <c r="V66" s="85"/>
      <c r="W66" s="85"/>
      <c r="X66" s="84"/>
      <c r="Y66" s="84"/>
      <c r="Z66" s="84"/>
    </row>
    <row r="67" spans="1:26" ht="18.75">
      <c r="A67" s="90">
        <v>14</v>
      </c>
      <c r="B67" s="514" t="s">
        <v>201</v>
      </c>
      <c r="C67" s="338"/>
      <c r="D67" s="338"/>
      <c r="E67" s="338"/>
      <c r="F67" s="338"/>
      <c r="G67" s="338"/>
      <c r="H67" s="338"/>
      <c r="I67" s="338"/>
      <c r="J67" s="338"/>
      <c r="K67" s="333"/>
      <c r="L67" s="85"/>
      <c r="M67" s="85"/>
      <c r="N67" s="85"/>
      <c r="O67" s="85"/>
      <c r="P67" s="85"/>
      <c r="Q67" s="85"/>
      <c r="R67" s="85"/>
      <c r="S67" s="85"/>
      <c r="T67" s="85"/>
      <c r="U67" s="85"/>
      <c r="V67" s="85"/>
      <c r="W67" s="85"/>
      <c r="X67" s="84"/>
      <c r="Y67" s="84"/>
      <c r="Z67" s="84"/>
    </row>
    <row r="68" spans="1:26" ht="18.75">
      <c r="A68" s="90">
        <v>15</v>
      </c>
      <c r="B68" s="512" t="s">
        <v>202</v>
      </c>
      <c r="C68" s="338"/>
      <c r="D68" s="338"/>
      <c r="E68" s="338"/>
      <c r="F68" s="338"/>
      <c r="G68" s="338"/>
      <c r="H68" s="338"/>
      <c r="I68" s="338"/>
      <c r="J68" s="338"/>
      <c r="K68" s="333"/>
      <c r="L68" s="85"/>
      <c r="M68" s="85"/>
      <c r="N68" s="85"/>
      <c r="O68" s="85"/>
      <c r="P68" s="85"/>
      <c r="Q68" s="85"/>
      <c r="R68" s="85"/>
      <c r="S68" s="85"/>
      <c r="T68" s="85"/>
      <c r="U68" s="85"/>
      <c r="V68" s="85"/>
      <c r="W68" s="85"/>
      <c r="X68" s="84"/>
      <c r="Y68" s="84"/>
      <c r="Z68" s="84"/>
    </row>
    <row r="69" spans="1:26" ht="18.75">
      <c r="A69" s="90">
        <v>16</v>
      </c>
      <c r="B69" s="515" t="s">
        <v>203</v>
      </c>
      <c r="C69" s="338"/>
      <c r="D69" s="338"/>
      <c r="E69" s="338"/>
      <c r="F69" s="338"/>
      <c r="G69" s="338"/>
      <c r="H69" s="338"/>
      <c r="I69" s="338"/>
      <c r="J69" s="338"/>
      <c r="K69" s="333"/>
      <c r="L69" s="85"/>
      <c r="M69" s="85"/>
      <c r="N69" s="85"/>
      <c r="O69" s="85"/>
      <c r="P69" s="85"/>
      <c r="Q69" s="85"/>
      <c r="R69" s="85"/>
      <c r="S69" s="85"/>
      <c r="T69" s="85"/>
      <c r="U69" s="85"/>
      <c r="V69" s="85"/>
      <c r="W69" s="85"/>
      <c r="X69" s="84"/>
      <c r="Y69" s="84"/>
      <c r="Z69" s="84"/>
    </row>
    <row r="70" spans="1:26" ht="18.75">
      <c r="A70" s="90">
        <v>17</v>
      </c>
      <c r="B70" s="512" t="s">
        <v>204</v>
      </c>
      <c r="C70" s="338"/>
      <c r="D70" s="338"/>
      <c r="E70" s="338"/>
      <c r="F70" s="338"/>
      <c r="G70" s="338"/>
      <c r="H70" s="338"/>
      <c r="I70" s="338"/>
      <c r="J70" s="338"/>
      <c r="K70" s="333"/>
      <c r="L70" s="85"/>
      <c r="M70" s="85"/>
      <c r="N70" s="85"/>
      <c r="O70" s="85"/>
      <c r="P70" s="85"/>
      <c r="Q70" s="85"/>
      <c r="R70" s="85"/>
      <c r="S70" s="85"/>
      <c r="T70" s="85"/>
      <c r="U70" s="85"/>
      <c r="V70" s="85"/>
      <c r="W70" s="85"/>
      <c r="X70" s="84"/>
      <c r="Y70" s="84"/>
      <c r="Z70" s="84"/>
    </row>
    <row r="71" spans="1:26" ht="18.75">
      <c r="A71" s="90">
        <v>18</v>
      </c>
      <c r="B71" s="512" t="s">
        <v>205</v>
      </c>
      <c r="C71" s="338"/>
      <c r="D71" s="338"/>
      <c r="E71" s="338"/>
      <c r="F71" s="338"/>
      <c r="G71" s="338"/>
      <c r="H71" s="338"/>
      <c r="I71" s="338"/>
      <c r="J71" s="338"/>
      <c r="K71" s="333"/>
      <c r="L71" s="85"/>
      <c r="M71" s="85"/>
      <c r="N71" s="85"/>
      <c r="O71" s="85"/>
      <c r="P71" s="85"/>
      <c r="Q71" s="85"/>
      <c r="R71" s="85"/>
      <c r="S71" s="85"/>
      <c r="T71" s="85"/>
      <c r="U71" s="85"/>
      <c r="V71" s="85"/>
      <c r="W71" s="85"/>
      <c r="X71" s="84"/>
      <c r="Y71" s="84"/>
      <c r="Z71" s="84"/>
    </row>
    <row r="72" spans="1:26" ht="18.75">
      <c r="A72" s="90">
        <v>19</v>
      </c>
      <c r="B72" s="514" t="s">
        <v>206</v>
      </c>
      <c r="C72" s="338"/>
      <c r="D72" s="338"/>
      <c r="E72" s="338"/>
      <c r="F72" s="338"/>
      <c r="G72" s="338"/>
      <c r="H72" s="338"/>
      <c r="I72" s="338"/>
      <c r="J72" s="338"/>
      <c r="K72" s="333"/>
      <c r="L72" s="85"/>
      <c r="M72" s="85"/>
      <c r="N72" s="85"/>
      <c r="O72" s="85"/>
      <c r="P72" s="85"/>
      <c r="Q72" s="85"/>
      <c r="R72" s="85"/>
      <c r="S72" s="85"/>
      <c r="T72" s="85"/>
      <c r="U72" s="85"/>
      <c r="V72" s="85"/>
      <c r="W72" s="85"/>
      <c r="X72" s="84"/>
      <c r="Y72" s="84"/>
      <c r="Z72" s="84"/>
    </row>
    <row r="73" spans="1:26" ht="18.75">
      <c r="A73" s="516" t="s">
        <v>207</v>
      </c>
      <c r="B73" s="517"/>
      <c r="C73" s="517"/>
      <c r="D73" s="517"/>
      <c r="E73" s="517"/>
      <c r="F73" s="517"/>
      <c r="G73" s="517"/>
      <c r="H73" s="517"/>
      <c r="I73" s="517"/>
      <c r="J73" s="517"/>
      <c r="K73" s="343"/>
      <c r="L73" s="90">
        <f t="shared" ref="L73:W73" si="0">SUM(L54:L72)</f>
        <v>0</v>
      </c>
      <c r="M73" s="90">
        <f t="shared" si="0"/>
        <v>0</v>
      </c>
      <c r="N73" s="90">
        <f t="shared" si="0"/>
        <v>0</v>
      </c>
      <c r="O73" s="90">
        <f t="shared" si="0"/>
        <v>0</v>
      </c>
      <c r="P73" s="90">
        <f t="shared" si="0"/>
        <v>0</v>
      </c>
      <c r="Q73" s="90">
        <f t="shared" si="0"/>
        <v>0</v>
      </c>
      <c r="R73" s="90">
        <f t="shared" si="0"/>
        <v>0</v>
      </c>
      <c r="S73" s="90">
        <f t="shared" si="0"/>
        <v>0</v>
      </c>
      <c r="T73" s="90">
        <f t="shared" si="0"/>
        <v>0</v>
      </c>
      <c r="U73" s="90">
        <f t="shared" si="0"/>
        <v>0</v>
      </c>
      <c r="V73" s="90">
        <f t="shared" si="0"/>
        <v>0</v>
      </c>
      <c r="W73" s="90">
        <f t="shared" si="0"/>
        <v>0</v>
      </c>
      <c r="X73" s="18"/>
      <c r="Y73" s="18"/>
      <c r="Z73" s="18"/>
    </row>
    <row r="74" spans="1:26">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8.75">
      <c r="A76" s="518"/>
      <c r="B76" s="348"/>
      <c r="C76" s="519" t="s">
        <v>208</v>
      </c>
      <c r="D76" s="348"/>
      <c r="E76" s="519" t="s">
        <v>209</v>
      </c>
      <c r="F76" s="348"/>
      <c r="G76" s="18"/>
      <c r="H76" s="18"/>
      <c r="I76" s="18"/>
      <c r="J76" s="18"/>
      <c r="K76" s="18"/>
      <c r="L76" s="18"/>
      <c r="M76" s="18"/>
      <c r="N76" s="18"/>
      <c r="O76" s="18"/>
      <c r="P76" s="18"/>
      <c r="Q76" s="18"/>
      <c r="R76" s="18"/>
      <c r="S76" s="18"/>
      <c r="T76" s="18"/>
      <c r="U76" s="18"/>
      <c r="V76" s="18"/>
      <c r="W76" s="18"/>
      <c r="X76" s="18"/>
      <c r="Y76" s="18"/>
      <c r="Z76" s="18"/>
    </row>
    <row r="77" spans="1:26">
      <c r="A77" s="520" t="s">
        <v>179</v>
      </c>
      <c r="B77" s="333"/>
      <c r="C77" s="520">
        <f>M73</f>
        <v>0</v>
      </c>
      <c r="D77" s="333"/>
      <c r="E77" s="518"/>
      <c r="F77" s="348"/>
      <c r="G77" s="18"/>
      <c r="H77" s="18"/>
      <c r="I77" s="521" t="s">
        <v>210</v>
      </c>
      <c r="J77" s="345"/>
      <c r="K77" s="522" t="s">
        <v>211</v>
      </c>
      <c r="L77" s="298"/>
      <c r="M77" s="298"/>
      <c r="N77" s="298"/>
      <c r="O77" s="523"/>
      <c r="P77" s="18"/>
      <c r="Q77" s="18"/>
      <c r="R77" s="18"/>
      <c r="S77" s="18"/>
      <c r="T77" s="18"/>
      <c r="U77" s="18"/>
      <c r="V77" s="18"/>
      <c r="W77" s="18"/>
      <c r="X77" s="18"/>
      <c r="Y77" s="18"/>
      <c r="Z77" s="18"/>
    </row>
    <row r="78" spans="1:26">
      <c r="A78" s="520" t="s">
        <v>180</v>
      </c>
      <c r="B78" s="333"/>
      <c r="C78" s="520">
        <f>O73</f>
        <v>0</v>
      </c>
      <c r="D78" s="333"/>
      <c r="E78" s="518"/>
      <c r="F78" s="348"/>
      <c r="G78" s="18"/>
      <c r="H78" s="18"/>
      <c r="I78" s="347"/>
      <c r="J78" s="348"/>
      <c r="K78" s="346"/>
      <c r="L78" s="301"/>
      <c r="M78" s="301"/>
      <c r="N78" s="301"/>
      <c r="O78" s="348"/>
      <c r="P78" s="18"/>
      <c r="Q78" s="18"/>
      <c r="R78" s="18"/>
      <c r="S78" s="18"/>
      <c r="T78" s="18"/>
      <c r="U78" s="18"/>
      <c r="V78" s="18"/>
      <c r="W78" s="18"/>
      <c r="X78" s="18"/>
      <c r="Y78" s="18"/>
      <c r="Z78" s="18"/>
    </row>
    <row r="79" spans="1:26">
      <c r="A79" s="520" t="s">
        <v>181</v>
      </c>
      <c r="B79" s="333"/>
      <c r="C79" s="520">
        <f>Q73</f>
        <v>0</v>
      </c>
      <c r="D79" s="333"/>
      <c r="E79" s="518"/>
      <c r="F79" s="348"/>
      <c r="G79" s="18"/>
      <c r="H79" s="18"/>
      <c r="I79" s="524" t="s">
        <v>212</v>
      </c>
      <c r="J79" s="343"/>
      <c r="K79" s="525" t="s">
        <v>213</v>
      </c>
      <c r="L79" s="517"/>
      <c r="M79" s="517"/>
      <c r="N79" s="517"/>
      <c r="O79" s="343"/>
      <c r="P79" s="18"/>
      <c r="Q79" s="18"/>
      <c r="R79" s="18"/>
      <c r="S79" s="18"/>
      <c r="T79" s="18"/>
      <c r="U79" s="18"/>
      <c r="V79" s="18"/>
      <c r="W79" s="18"/>
      <c r="X79" s="18"/>
      <c r="Y79" s="18"/>
      <c r="Z79" s="18"/>
    </row>
    <row r="80" spans="1:26">
      <c r="A80" s="520" t="s">
        <v>182</v>
      </c>
      <c r="B80" s="333"/>
      <c r="C80" s="520">
        <f>S73</f>
        <v>0</v>
      </c>
      <c r="D80" s="333"/>
      <c r="E80" s="518"/>
      <c r="F80" s="348"/>
      <c r="G80" s="18"/>
      <c r="H80" s="18"/>
      <c r="I80" s="347"/>
      <c r="J80" s="348"/>
      <c r="K80" s="346"/>
      <c r="L80" s="301"/>
      <c r="M80" s="301"/>
      <c r="N80" s="301"/>
      <c r="O80" s="348"/>
      <c r="P80" s="18"/>
      <c r="Q80" s="18"/>
      <c r="R80" s="18"/>
      <c r="S80" s="18"/>
      <c r="T80" s="18"/>
      <c r="U80" s="18"/>
      <c r="V80" s="18"/>
      <c r="W80" s="18"/>
      <c r="X80" s="18"/>
      <c r="Y80" s="18"/>
      <c r="Z80" s="18"/>
    </row>
    <row r="81" spans="1:26">
      <c r="A81" s="520" t="s">
        <v>183</v>
      </c>
      <c r="B81" s="333"/>
      <c r="C81" s="520">
        <f>U73</f>
        <v>0</v>
      </c>
      <c r="D81" s="333"/>
      <c r="E81" s="518"/>
      <c r="F81" s="348"/>
      <c r="G81" s="18"/>
      <c r="H81" s="18"/>
      <c r="I81" s="526" t="s">
        <v>214</v>
      </c>
      <c r="J81" s="343"/>
      <c r="K81" s="525" t="s">
        <v>215</v>
      </c>
      <c r="L81" s="517"/>
      <c r="M81" s="517"/>
      <c r="N81" s="517"/>
      <c r="O81" s="343"/>
      <c r="P81" s="18"/>
      <c r="Q81" s="18"/>
      <c r="R81" s="18"/>
      <c r="S81" s="18"/>
      <c r="T81" s="18"/>
      <c r="U81" s="18"/>
      <c r="V81" s="18"/>
      <c r="W81" s="18"/>
      <c r="X81" s="18"/>
      <c r="Y81" s="18"/>
      <c r="Z81" s="18"/>
    </row>
    <row r="82" spans="1:26">
      <c r="A82" s="520" t="s">
        <v>184</v>
      </c>
      <c r="B82" s="333"/>
      <c r="C82" s="520">
        <f>W73</f>
        <v>0</v>
      </c>
      <c r="D82" s="333"/>
      <c r="E82" s="518"/>
      <c r="F82" s="348"/>
      <c r="G82" s="18"/>
      <c r="H82" s="18"/>
      <c r="I82" s="347"/>
      <c r="J82" s="348"/>
      <c r="K82" s="346"/>
      <c r="L82" s="301"/>
      <c r="M82" s="301"/>
      <c r="N82" s="301"/>
      <c r="O82" s="348"/>
      <c r="P82" s="18"/>
      <c r="Q82" s="18"/>
      <c r="R82" s="18"/>
      <c r="S82" s="18"/>
      <c r="T82" s="18"/>
      <c r="U82" s="18"/>
      <c r="V82" s="18"/>
      <c r="W82" s="18"/>
      <c r="X82" s="18"/>
      <c r="Y82" s="18"/>
      <c r="Z82" s="18"/>
    </row>
    <row r="83" spans="1:26">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B61:K61"/>
    <mergeCell ref="P51:Q51"/>
    <mergeCell ref="B54:K54"/>
    <mergeCell ref="B55:K55"/>
    <mergeCell ref="B56:K56"/>
    <mergeCell ref="B57:K57"/>
    <mergeCell ref="B58:K58"/>
    <mergeCell ref="B59:K59"/>
    <mergeCell ref="B60:K60"/>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topLeftCell="A4"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32.25" customHeight="1">
      <c r="A1" s="1"/>
      <c r="B1" s="539" t="s">
        <v>216</v>
      </c>
      <c r="C1" s="298"/>
      <c r="D1" s="298"/>
      <c r="E1" s="1"/>
      <c r="F1" s="1"/>
      <c r="G1" s="1"/>
      <c r="H1" s="1"/>
      <c r="I1" s="1"/>
      <c r="J1" s="1"/>
      <c r="K1" s="1"/>
      <c r="L1" s="1"/>
      <c r="M1" s="1"/>
      <c r="N1" s="1"/>
      <c r="O1" s="1"/>
      <c r="P1" s="1"/>
      <c r="Q1" s="1"/>
      <c r="R1" s="1"/>
      <c r="S1" s="1"/>
      <c r="T1" s="1"/>
      <c r="U1" s="1"/>
      <c r="V1" s="1"/>
      <c r="W1" s="1"/>
      <c r="X1" s="1"/>
    </row>
    <row r="2" spans="1:24" ht="46.5" customHeight="1">
      <c r="A2" s="1"/>
      <c r="B2" s="1"/>
      <c r="C2" s="1"/>
      <c r="D2" s="1"/>
      <c r="E2" s="1"/>
      <c r="F2" s="1"/>
      <c r="G2" s="1"/>
      <c r="H2" s="1"/>
      <c r="I2" s="1"/>
      <c r="J2" s="1"/>
      <c r="K2" s="1"/>
      <c r="L2" s="1"/>
      <c r="M2" s="1"/>
      <c r="N2" s="1"/>
      <c r="O2" s="1"/>
      <c r="P2" s="1"/>
      <c r="Q2" s="1"/>
      <c r="R2" s="1"/>
      <c r="S2" s="1"/>
      <c r="T2" s="1"/>
      <c r="U2" s="1"/>
      <c r="V2" s="1"/>
      <c r="W2" s="1"/>
      <c r="X2" s="1"/>
    </row>
    <row r="3" spans="1:24" ht="60.75" customHeight="1">
      <c r="A3" s="1"/>
      <c r="B3" s="91"/>
      <c r="C3" s="92" t="s">
        <v>217</v>
      </c>
      <c r="D3" s="92" t="s">
        <v>128</v>
      </c>
      <c r="E3" s="1"/>
      <c r="F3" s="1"/>
      <c r="G3" s="1"/>
      <c r="H3" s="1"/>
      <c r="I3" s="1"/>
      <c r="J3" s="1"/>
      <c r="K3" s="1"/>
      <c r="L3" s="1"/>
      <c r="M3" s="1"/>
      <c r="N3" s="1"/>
      <c r="O3" s="1"/>
      <c r="P3" s="1"/>
      <c r="Q3" s="1"/>
      <c r="R3" s="1"/>
      <c r="S3" s="1"/>
      <c r="T3" s="1"/>
      <c r="U3" s="1"/>
      <c r="V3" s="1"/>
      <c r="W3" s="1"/>
      <c r="X3" s="1"/>
    </row>
    <row r="4" spans="1:24" ht="51">
      <c r="A4" s="1"/>
      <c r="B4" s="93" t="s">
        <v>218</v>
      </c>
      <c r="C4" s="94" t="s">
        <v>219</v>
      </c>
      <c r="D4" s="95">
        <v>0.2</v>
      </c>
      <c r="E4" s="1"/>
      <c r="F4" s="1"/>
      <c r="G4" s="1"/>
      <c r="H4" s="1"/>
      <c r="I4" s="1"/>
      <c r="J4" s="1"/>
      <c r="K4" s="1"/>
      <c r="L4" s="1"/>
      <c r="M4" s="1"/>
      <c r="N4" s="1"/>
      <c r="O4" s="1"/>
      <c r="P4" s="1"/>
      <c r="Q4" s="1"/>
      <c r="R4" s="1"/>
      <c r="S4" s="1"/>
      <c r="T4" s="1"/>
      <c r="U4" s="1"/>
      <c r="V4" s="1"/>
      <c r="W4" s="1"/>
      <c r="X4" s="1"/>
    </row>
    <row r="5" spans="1:24" ht="51">
      <c r="A5" s="1"/>
      <c r="B5" s="96" t="s">
        <v>220</v>
      </c>
      <c r="C5" s="97" t="s">
        <v>221</v>
      </c>
      <c r="D5" s="98">
        <v>0.4</v>
      </c>
      <c r="E5" s="1"/>
      <c r="F5" s="1"/>
      <c r="G5" s="1"/>
      <c r="H5" s="1"/>
      <c r="I5" s="1"/>
      <c r="J5" s="1"/>
      <c r="K5" s="1"/>
      <c r="L5" s="1"/>
      <c r="M5" s="1"/>
      <c r="N5" s="1"/>
      <c r="O5" s="1"/>
      <c r="P5" s="1"/>
      <c r="Q5" s="1"/>
      <c r="R5" s="1"/>
      <c r="S5" s="1"/>
      <c r="T5" s="1"/>
      <c r="U5" s="1"/>
      <c r="V5" s="1"/>
      <c r="W5" s="1"/>
      <c r="X5" s="1"/>
    </row>
    <row r="6" spans="1:24" ht="51">
      <c r="A6" s="1"/>
      <c r="B6" s="99" t="s">
        <v>222</v>
      </c>
      <c r="C6" s="97" t="s">
        <v>223</v>
      </c>
      <c r="D6" s="98">
        <v>0.6</v>
      </c>
      <c r="E6" s="1"/>
      <c r="F6" s="1"/>
      <c r="G6" s="1"/>
      <c r="H6" s="1"/>
      <c r="I6" s="1"/>
      <c r="J6" s="1"/>
      <c r="K6" s="1"/>
      <c r="L6" s="1"/>
      <c r="M6" s="1"/>
      <c r="N6" s="1"/>
      <c r="O6" s="1"/>
      <c r="P6" s="1"/>
      <c r="Q6" s="1"/>
      <c r="R6" s="1"/>
      <c r="S6" s="1"/>
      <c r="T6" s="1"/>
      <c r="U6" s="1"/>
      <c r="V6" s="1"/>
      <c r="W6" s="1"/>
      <c r="X6" s="1"/>
    </row>
    <row r="7" spans="1:24" ht="76.5">
      <c r="A7" s="1"/>
      <c r="B7" s="100" t="s">
        <v>224</v>
      </c>
      <c r="C7" s="97" t="s">
        <v>225</v>
      </c>
      <c r="D7" s="98">
        <v>0.8</v>
      </c>
      <c r="E7" s="1"/>
      <c r="F7" s="1"/>
      <c r="G7" s="1"/>
      <c r="H7" s="1"/>
      <c r="I7" s="1"/>
      <c r="J7" s="1"/>
      <c r="K7" s="1"/>
      <c r="L7" s="1"/>
      <c r="M7" s="1"/>
      <c r="N7" s="1"/>
      <c r="O7" s="1"/>
      <c r="P7" s="1"/>
      <c r="Q7" s="1"/>
      <c r="R7" s="1"/>
      <c r="S7" s="1"/>
      <c r="T7" s="1"/>
      <c r="U7" s="1"/>
      <c r="V7" s="1"/>
      <c r="W7" s="1"/>
      <c r="X7" s="1"/>
    </row>
    <row r="8" spans="1:24" ht="51">
      <c r="A8" s="1"/>
      <c r="B8" s="101" t="s">
        <v>226</v>
      </c>
      <c r="C8" s="97" t="s">
        <v>227</v>
      </c>
      <c r="D8" s="98">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02"/>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03" t="s">
        <v>228</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topLeftCell="B4" zoomScale="80" zoomScaleNormal="80" workbookViewId="0">
      <selection activeCell="D6" sqref="D6"/>
    </sheetView>
  </sheetViews>
  <sheetFormatPr baseColWidth="10" defaultColWidth="12.625" defaultRowHeight="15" customHeight="1"/>
  <cols>
    <col min="1" max="1" width="3.125" customWidth="1"/>
    <col min="2" max="2" width="21.125" customWidth="1"/>
    <col min="3" max="3" width="65.5" customWidth="1"/>
    <col min="4" max="4" width="118.125" customWidth="1"/>
    <col min="5" max="5" width="126.625" customWidth="1"/>
    <col min="6" max="26" width="9.375" customWidth="1"/>
  </cols>
  <sheetData>
    <row r="1" spans="1:21" ht="51" customHeight="1">
      <c r="A1" s="1"/>
      <c r="B1" s="540" t="s">
        <v>229</v>
      </c>
      <c r="C1" s="298"/>
      <c r="D1" s="298"/>
      <c r="E1" s="1"/>
      <c r="F1" s="1"/>
      <c r="G1" s="1"/>
      <c r="H1" s="1"/>
      <c r="I1" s="1"/>
      <c r="J1" s="1"/>
      <c r="K1" s="1"/>
      <c r="L1" s="1"/>
      <c r="M1" s="1"/>
      <c r="N1" s="1"/>
      <c r="O1" s="1"/>
      <c r="P1" s="1"/>
      <c r="Q1" s="1"/>
      <c r="R1" s="1"/>
      <c r="S1" s="1"/>
      <c r="T1" s="1"/>
      <c r="U1" s="1"/>
    </row>
    <row r="2" spans="1:21" ht="33.75" customHeight="1">
      <c r="A2" s="1"/>
      <c r="B2" s="1"/>
      <c r="C2" s="1"/>
      <c r="D2" s="1"/>
      <c r="E2" s="1"/>
      <c r="F2" s="1"/>
      <c r="G2" s="1"/>
      <c r="H2" s="1"/>
      <c r="I2" s="1"/>
      <c r="J2" s="1"/>
      <c r="K2" s="1"/>
      <c r="L2" s="1"/>
      <c r="M2" s="1"/>
      <c r="N2" s="1"/>
      <c r="O2" s="1"/>
      <c r="P2" s="1"/>
      <c r="Q2" s="1"/>
      <c r="R2" s="1"/>
      <c r="S2" s="1"/>
      <c r="T2" s="1"/>
      <c r="U2" s="1"/>
    </row>
    <row r="3" spans="1:21" ht="30">
      <c r="A3" s="1"/>
      <c r="B3" s="104"/>
      <c r="C3" s="105" t="s">
        <v>230</v>
      </c>
      <c r="D3" s="105" t="s">
        <v>231</v>
      </c>
      <c r="E3" s="1"/>
      <c r="F3" s="1"/>
      <c r="G3" s="1"/>
      <c r="H3" s="1"/>
      <c r="I3" s="1"/>
      <c r="J3" s="1"/>
      <c r="K3" s="1"/>
      <c r="L3" s="1"/>
      <c r="M3" s="1"/>
      <c r="N3" s="1"/>
      <c r="O3" s="1"/>
      <c r="P3" s="1"/>
      <c r="Q3" s="1"/>
      <c r="R3" s="1"/>
      <c r="S3" s="1"/>
      <c r="T3" s="1"/>
      <c r="U3" s="1"/>
    </row>
    <row r="4" spans="1:21" ht="33.75">
      <c r="A4" s="106" t="s">
        <v>232</v>
      </c>
      <c r="B4" s="107" t="s">
        <v>233</v>
      </c>
      <c r="C4" s="108" t="s">
        <v>234</v>
      </c>
      <c r="D4" s="109" t="s">
        <v>235</v>
      </c>
      <c r="E4" s="1"/>
      <c r="F4" s="1"/>
      <c r="G4" s="1"/>
      <c r="H4" s="1"/>
      <c r="I4" s="1"/>
      <c r="J4" s="1"/>
      <c r="K4" s="1"/>
      <c r="L4" s="1"/>
      <c r="M4" s="1"/>
      <c r="N4" s="1"/>
      <c r="O4" s="1"/>
      <c r="P4" s="1"/>
      <c r="Q4" s="1"/>
      <c r="R4" s="1"/>
      <c r="S4" s="1"/>
      <c r="T4" s="1"/>
      <c r="U4" s="1"/>
    </row>
    <row r="5" spans="1:21" ht="67.5">
      <c r="A5" s="106" t="s">
        <v>236</v>
      </c>
      <c r="B5" s="110" t="s">
        <v>237</v>
      </c>
      <c r="C5" s="111" t="s">
        <v>238</v>
      </c>
      <c r="D5" s="112" t="s">
        <v>239</v>
      </c>
      <c r="E5" s="1"/>
      <c r="F5" s="1"/>
      <c r="G5" s="1"/>
      <c r="H5" s="1"/>
      <c r="I5" s="1"/>
      <c r="J5" s="1"/>
      <c r="K5" s="1"/>
      <c r="L5" s="1"/>
      <c r="M5" s="1"/>
      <c r="N5" s="1"/>
      <c r="O5" s="1"/>
      <c r="P5" s="1"/>
      <c r="Q5" s="1"/>
      <c r="R5" s="1"/>
      <c r="S5" s="1"/>
      <c r="T5" s="1"/>
      <c r="U5" s="1"/>
    </row>
    <row r="6" spans="1:21" ht="67.5">
      <c r="A6" s="106" t="s">
        <v>134</v>
      </c>
      <c r="B6" s="113" t="s">
        <v>240</v>
      </c>
      <c r="C6" s="111" t="s">
        <v>241</v>
      </c>
      <c r="D6" s="112" t="s">
        <v>242</v>
      </c>
      <c r="E6" s="1"/>
      <c r="F6" s="1"/>
      <c r="G6" s="1"/>
      <c r="H6" s="1"/>
      <c r="I6" s="1"/>
      <c r="J6" s="1"/>
      <c r="K6" s="1"/>
      <c r="L6" s="1"/>
      <c r="M6" s="1"/>
      <c r="N6" s="1"/>
      <c r="O6" s="1"/>
      <c r="P6" s="1"/>
      <c r="Q6" s="1"/>
      <c r="R6" s="1"/>
      <c r="S6" s="1"/>
      <c r="T6" s="1"/>
      <c r="U6" s="1"/>
    </row>
    <row r="7" spans="1:21" ht="101.25">
      <c r="A7" s="106" t="s">
        <v>243</v>
      </c>
      <c r="B7" s="114" t="s">
        <v>244</v>
      </c>
      <c r="C7" s="111" t="s">
        <v>245</v>
      </c>
      <c r="D7" s="112" t="s">
        <v>246</v>
      </c>
      <c r="E7" s="1"/>
      <c r="F7" s="1"/>
      <c r="G7" s="1"/>
      <c r="H7" s="1"/>
      <c r="I7" s="1"/>
      <c r="J7" s="1"/>
      <c r="K7" s="1"/>
      <c r="L7" s="1"/>
      <c r="M7" s="1"/>
      <c r="N7" s="1"/>
      <c r="O7" s="1"/>
      <c r="P7" s="1"/>
      <c r="Q7" s="1"/>
      <c r="R7" s="1"/>
      <c r="S7" s="1"/>
      <c r="T7" s="1"/>
      <c r="U7" s="1"/>
    </row>
    <row r="8" spans="1:21" ht="67.5">
      <c r="A8" s="106" t="s">
        <v>247</v>
      </c>
      <c r="B8" s="115" t="s">
        <v>248</v>
      </c>
      <c r="C8" s="111" t="s">
        <v>249</v>
      </c>
      <c r="D8" s="112" t="s">
        <v>250</v>
      </c>
      <c r="E8" s="1"/>
      <c r="F8" s="1"/>
      <c r="G8" s="1"/>
      <c r="H8" s="1"/>
      <c r="I8" s="1"/>
      <c r="J8" s="1"/>
      <c r="K8" s="1"/>
      <c r="L8" s="1"/>
      <c r="M8" s="1"/>
      <c r="N8" s="1"/>
      <c r="O8" s="1"/>
      <c r="P8" s="1"/>
      <c r="Q8" s="1"/>
      <c r="R8" s="1"/>
      <c r="S8" s="1"/>
      <c r="T8" s="1"/>
      <c r="U8" s="1"/>
    </row>
    <row r="9" spans="1:21" ht="14.25" customHeight="1">
      <c r="A9" s="106"/>
      <c r="B9" s="106"/>
      <c r="C9" s="116"/>
      <c r="D9" s="116"/>
      <c r="E9" s="1"/>
      <c r="F9" s="1"/>
      <c r="G9" s="1"/>
      <c r="H9" s="1"/>
      <c r="I9" s="1"/>
      <c r="J9" s="1"/>
      <c r="K9" s="1"/>
      <c r="L9" s="1"/>
      <c r="M9" s="1"/>
      <c r="N9" s="1"/>
      <c r="O9" s="1"/>
      <c r="P9" s="1"/>
      <c r="Q9" s="1"/>
      <c r="R9" s="1"/>
      <c r="S9" s="1"/>
      <c r="T9" s="1"/>
      <c r="U9" s="1"/>
    </row>
    <row r="10" spans="1:21" ht="14.25" customHeight="1">
      <c r="A10" s="106"/>
      <c r="B10" s="117"/>
      <c r="C10" s="117"/>
      <c r="D10" s="117"/>
      <c r="E10" s="1"/>
      <c r="F10" s="1"/>
      <c r="G10" s="1"/>
      <c r="H10" s="1"/>
      <c r="I10" s="1"/>
      <c r="J10" s="1"/>
      <c r="K10" s="1"/>
      <c r="L10" s="1"/>
      <c r="M10" s="1"/>
      <c r="N10" s="1"/>
      <c r="O10" s="1"/>
      <c r="P10" s="1"/>
      <c r="Q10" s="1"/>
      <c r="R10" s="1"/>
      <c r="S10" s="1"/>
      <c r="T10" s="1"/>
      <c r="U10" s="1"/>
    </row>
    <row r="11" spans="1:21" ht="14.25" customHeight="1">
      <c r="A11" s="106"/>
      <c r="B11" s="106" t="s">
        <v>251</v>
      </c>
      <c r="C11" s="106" t="s">
        <v>252</v>
      </c>
      <c r="D11" s="106" t="s">
        <v>253</v>
      </c>
      <c r="E11" s="1"/>
      <c r="F11" s="1"/>
      <c r="G11" s="1"/>
      <c r="H11" s="1"/>
      <c r="I11" s="1"/>
      <c r="J11" s="1"/>
      <c r="K11" s="1"/>
      <c r="L11" s="1"/>
      <c r="M11" s="1"/>
      <c r="N11" s="1"/>
      <c r="O11" s="1"/>
      <c r="P11" s="1"/>
      <c r="Q11" s="1"/>
      <c r="R11" s="1"/>
      <c r="S11" s="1"/>
      <c r="T11" s="1"/>
      <c r="U11" s="1"/>
    </row>
    <row r="12" spans="1:21" ht="14.25" customHeight="1">
      <c r="A12" s="106"/>
      <c r="B12" s="106" t="s">
        <v>254</v>
      </c>
      <c r="C12" s="106" t="s">
        <v>255</v>
      </c>
      <c r="D12" s="106" t="s">
        <v>117</v>
      </c>
      <c r="E12" s="1"/>
      <c r="F12" s="1"/>
      <c r="G12" s="1"/>
      <c r="H12" s="1"/>
      <c r="I12" s="1"/>
      <c r="J12" s="1"/>
      <c r="K12" s="1"/>
      <c r="L12" s="1"/>
      <c r="M12" s="1"/>
      <c r="N12" s="1"/>
      <c r="O12" s="1"/>
      <c r="P12" s="1"/>
      <c r="Q12" s="1"/>
      <c r="R12" s="1"/>
      <c r="S12" s="1"/>
      <c r="T12" s="1"/>
      <c r="U12" s="1"/>
    </row>
    <row r="13" spans="1:21" ht="14.25" customHeight="1">
      <c r="A13" s="106"/>
      <c r="B13" s="106"/>
      <c r="C13" s="106" t="s">
        <v>256</v>
      </c>
      <c r="D13" s="106" t="s">
        <v>257</v>
      </c>
      <c r="E13" s="1"/>
      <c r="F13" s="1"/>
      <c r="G13" s="1"/>
      <c r="H13" s="1"/>
      <c r="I13" s="1"/>
      <c r="J13" s="1"/>
      <c r="K13" s="1"/>
      <c r="L13" s="1"/>
      <c r="M13" s="1"/>
      <c r="N13" s="1"/>
      <c r="O13" s="1"/>
      <c r="P13" s="1"/>
      <c r="Q13" s="1"/>
      <c r="R13" s="1"/>
      <c r="S13" s="1"/>
      <c r="T13" s="1"/>
      <c r="U13" s="1"/>
    </row>
    <row r="14" spans="1:21" ht="14.25" customHeight="1">
      <c r="A14" s="106"/>
      <c r="B14" s="106"/>
      <c r="C14" s="106" t="s">
        <v>258</v>
      </c>
      <c r="D14" s="106" t="s">
        <v>259</v>
      </c>
      <c r="E14" s="1"/>
      <c r="F14" s="1"/>
      <c r="G14" s="1"/>
      <c r="H14" s="1"/>
      <c r="I14" s="1"/>
      <c r="J14" s="1"/>
      <c r="K14" s="1"/>
      <c r="L14" s="1"/>
      <c r="M14" s="1"/>
      <c r="N14" s="1"/>
      <c r="O14" s="1"/>
      <c r="P14" s="1"/>
      <c r="Q14" s="1"/>
      <c r="R14" s="1"/>
      <c r="S14" s="1"/>
      <c r="T14" s="1"/>
      <c r="U14" s="1"/>
    </row>
    <row r="15" spans="1:21" ht="14.25" customHeight="1">
      <c r="A15" s="106"/>
      <c r="B15" s="106"/>
      <c r="C15" s="106" t="s">
        <v>260</v>
      </c>
      <c r="D15" s="106" t="s">
        <v>261</v>
      </c>
      <c r="E15" s="1"/>
      <c r="F15" s="1"/>
      <c r="G15" s="1"/>
      <c r="H15" s="1"/>
      <c r="I15" s="1"/>
      <c r="J15" s="1"/>
      <c r="K15" s="1"/>
      <c r="L15" s="1"/>
      <c r="M15" s="1"/>
      <c r="N15" s="1"/>
      <c r="O15" s="1"/>
      <c r="P15" s="1"/>
      <c r="Q15" s="1"/>
      <c r="R15" s="1"/>
      <c r="S15" s="1"/>
      <c r="T15" s="1"/>
      <c r="U15" s="1"/>
    </row>
    <row r="16" spans="1:21" ht="14.25" customHeight="1">
      <c r="A16" s="106"/>
      <c r="B16" s="106"/>
      <c r="C16" s="106"/>
      <c r="D16" s="106"/>
      <c r="E16" s="1"/>
      <c r="F16" s="1"/>
      <c r="G16" s="1"/>
      <c r="H16" s="1"/>
      <c r="I16" s="1"/>
      <c r="J16" s="1"/>
      <c r="K16" s="1"/>
      <c r="L16" s="1"/>
      <c r="M16" s="1"/>
      <c r="N16" s="1"/>
      <c r="O16" s="1"/>
    </row>
    <row r="17" spans="1:15" ht="14.25" customHeight="1">
      <c r="A17" s="106"/>
      <c r="B17" s="106"/>
      <c r="C17" s="106"/>
      <c r="D17" s="106"/>
      <c r="E17" s="1"/>
      <c r="F17" s="1"/>
      <c r="G17" s="1"/>
      <c r="H17" s="1"/>
      <c r="I17" s="1"/>
      <c r="J17" s="1"/>
      <c r="K17" s="1"/>
      <c r="L17" s="1"/>
      <c r="M17" s="1"/>
      <c r="N17" s="1"/>
      <c r="O17" s="1"/>
    </row>
    <row r="18" spans="1:15" ht="14.25" customHeight="1">
      <c r="A18" s="106"/>
      <c r="B18" s="1"/>
      <c r="C18" s="1"/>
      <c r="D18" s="1"/>
      <c r="E18" s="1"/>
      <c r="F18" s="1"/>
      <c r="G18" s="1"/>
      <c r="H18" s="1"/>
      <c r="I18" s="1"/>
      <c r="J18" s="1"/>
      <c r="K18" s="1"/>
      <c r="L18" s="1"/>
      <c r="M18" s="1"/>
      <c r="N18" s="1"/>
      <c r="O18" s="1"/>
    </row>
    <row r="19" spans="1:15" ht="14.25" customHeight="1">
      <c r="A19" s="106"/>
      <c r="B19" s="1"/>
      <c r="C19" s="1"/>
      <c r="D19" s="1"/>
      <c r="E19" s="1"/>
      <c r="F19" s="1"/>
      <c r="G19" s="1"/>
      <c r="H19" s="1"/>
      <c r="I19" s="1"/>
      <c r="J19" s="1"/>
      <c r="K19" s="1"/>
      <c r="L19" s="1"/>
      <c r="M19" s="1"/>
      <c r="N19" s="1"/>
      <c r="O19" s="1"/>
    </row>
    <row r="20" spans="1:15" ht="14.25" customHeight="1">
      <c r="A20" s="106"/>
      <c r="B20" s="1"/>
      <c r="C20" s="1"/>
      <c r="D20" s="1"/>
      <c r="E20" s="1"/>
      <c r="F20" s="1"/>
      <c r="G20" s="1"/>
      <c r="H20" s="1"/>
      <c r="I20" s="1"/>
      <c r="J20" s="1"/>
      <c r="K20" s="1"/>
      <c r="L20" s="1"/>
      <c r="M20" s="1"/>
      <c r="N20" s="1"/>
      <c r="O20" s="1"/>
    </row>
    <row r="21" spans="1:15" ht="14.25" customHeight="1">
      <c r="A21" s="106"/>
      <c r="B21" s="1"/>
      <c r="C21" s="1"/>
      <c r="D21" s="1"/>
      <c r="E21" s="1"/>
      <c r="F21" s="1"/>
      <c r="G21" s="1"/>
      <c r="H21" s="1"/>
      <c r="I21" s="1"/>
      <c r="J21" s="1"/>
      <c r="K21" s="1"/>
      <c r="L21" s="1"/>
      <c r="M21" s="1"/>
      <c r="N21" s="1"/>
      <c r="O21" s="1"/>
    </row>
    <row r="22" spans="1:15" ht="14.25" customHeight="1">
      <c r="A22" s="106"/>
      <c r="B22" s="106"/>
      <c r="C22" s="116"/>
      <c r="D22" s="116"/>
      <c r="E22" s="1"/>
      <c r="F22" s="1"/>
      <c r="G22" s="1"/>
      <c r="H22" s="1"/>
      <c r="I22" s="1"/>
      <c r="J22" s="1"/>
      <c r="K22" s="1"/>
      <c r="L22" s="1"/>
      <c r="M22" s="1"/>
      <c r="N22" s="1"/>
      <c r="O22" s="1"/>
    </row>
    <row r="23" spans="1:15" ht="14.25" customHeight="1">
      <c r="A23" s="106"/>
      <c r="B23" s="106"/>
      <c r="C23" s="116"/>
      <c r="D23" s="116"/>
      <c r="E23" s="1"/>
      <c r="F23" s="1"/>
      <c r="G23" s="1"/>
      <c r="H23" s="1"/>
      <c r="I23" s="1"/>
      <c r="J23" s="1"/>
      <c r="K23" s="1"/>
      <c r="L23" s="1"/>
      <c r="M23" s="1"/>
      <c r="N23" s="1"/>
      <c r="O23" s="1"/>
    </row>
    <row r="24" spans="1:15" ht="14.25" customHeight="1">
      <c r="A24" s="106"/>
      <c r="B24" s="106"/>
      <c r="C24" s="116"/>
      <c r="D24" s="116"/>
      <c r="E24" s="1"/>
      <c r="F24" s="1"/>
      <c r="G24" s="1"/>
      <c r="H24" s="1"/>
      <c r="I24" s="1"/>
      <c r="J24" s="1"/>
      <c r="K24" s="1"/>
      <c r="L24" s="1"/>
      <c r="M24" s="1"/>
      <c r="N24" s="1"/>
      <c r="O24" s="1"/>
    </row>
    <row r="25" spans="1:15" ht="14.25" customHeight="1">
      <c r="A25" s="106"/>
      <c r="B25" s="106"/>
      <c r="C25" s="116"/>
      <c r="D25" s="116"/>
      <c r="E25" s="1"/>
      <c r="F25" s="1"/>
      <c r="G25" s="1"/>
      <c r="H25" s="1"/>
      <c r="I25" s="1"/>
      <c r="J25" s="1"/>
      <c r="K25" s="1"/>
      <c r="L25" s="1"/>
      <c r="M25" s="1"/>
      <c r="N25" s="1"/>
      <c r="O25" s="1"/>
    </row>
    <row r="26" spans="1:15" ht="14.25" customHeight="1">
      <c r="A26" s="106"/>
      <c r="B26" s="106"/>
      <c r="C26" s="116"/>
      <c r="D26" s="116"/>
      <c r="E26" s="1"/>
      <c r="F26" s="1"/>
      <c r="G26" s="1"/>
      <c r="H26" s="1"/>
      <c r="I26" s="1"/>
      <c r="J26" s="1"/>
      <c r="K26" s="1"/>
      <c r="L26" s="1"/>
      <c r="M26" s="1"/>
      <c r="N26" s="1"/>
      <c r="O26" s="1"/>
    </row>
    <row r="27" spans="1:15" ht="14.25" customHeight="1">
      <c r="A27" s="106"/>
      <c r="B27" s="106"/>
      <c r="C27" s="116"/>
      <c r="D27" s="116"/>
      <c r="E27" s="1"/>
      <c r="F27" s="1"/>
      <c r="G27" s="1"/>
      <c r="H27" s="1"/>
      <c r="I27" s="1"/>
      <c r="J27" s="1"/>
      <c r="K27" s="1"/>
      <c r="L27" s="1"/>
      <c r="M27" s="1"/>
      <c r="N27" s="1"/>
      <c r="O27" s="1"/>
    </row>
    <row r="28" spans="1:15" ht="14.25" customHeight="1">
      <c r="A28" s="106"/>
      <c r="B28" s="106"/>
      <c r="C28" s="116"/>
      <c r="D28" s="116"/>
      <c r="E28" s="1"/>
      <c r="F28" s="1"/>
      <c r="G28" s="1"/>
      <c r="H28" s="1"/>
      <c r="I28" s="1"/>
      <c r="J28" s="1"/>
      <c r="K28" s="1"/>
      <c r="L28" s="1"/>
      <c r="M28" s="1"/>
      <c r="N28" s="1"/>
      <c r="O28" s="1"/>
    </row>
    <row r="29" spans="1:15" ht="14.25" customHeight="1">
      <c r="A29" s="106"/>
      <c r="B29" s="106"/>
      <c r="C29" s="116"/>
      <c r="D29" s="116"/>
      <c r="E29" s="1"/>
      <c r="F29" s="1"/>
      <c r="G29" s="1"/>
      <c r="H29" s="1"/>
      <c r="I29" s="1"/>
      <c r="J29" s="1"/>
      <c r="K29" s="1"/>
      <c r="L29" s="1"/>
      <c r="M29" s="1"/>
      <c r="N29" s="1"/>
      <c r="O29" s="1"/>
    </row>
    <row r="30" spans="1:15" ht="14.25" customHeight="1">
      <c r="A30" s="106"/>
      <c r="B30" s="106"/>
      <c r="C30" s="116"/>
      <c r="D30" s="116"/>
      <c r="E30" s="1"/>
      <c r="F30" s="1"/>
      <c r="G30" s="1"/>
      <c r="H30" s="1"/>
      <c r="I30" s="1"/>
      <c r="J30" s="1"/>
      <c r="K30" s="1"/>
      <c r="L30" s="1"/>
      <c r="M30" s="1"/>
      <c r="N30" s="1"/>
      <c r="O30" s="1"/>
    </row>
    <row r="31" spans="1:15" ht="14.25" customHeight="1">
      <c r="A31" s="106"/>
      <c r="B31" s="106"/>
      <c r="C31" s="116"/>
      <c r="D31" s="116"/>
      <c r="E31" s="1"/>
      <c r="F31" s="1"/>
      <c r="G31" s="1"/>
      <c r="H31" s="1"/>
      <c r="I31" s="1"/>
      <c r="J31" s="1"/>
      <c r="K31" s="1"/>
      <c r="L31" s="1"/>
      <c r="M31" s="1"/>
      <c r="N31" s="1"/>
      <c r="O31" s="1"/>
    </row>
    <row r="32" spans="1:15" ht="14.25" customHeight="1">
      <c r="A32" s="106"/>
      <c r="B32" s="106"/>
      <c r="C32" s="116"/>
      <c r="D32" s="116"/>
      <c r="E32" s="1"/>
      <c r="F32" s="1"/>
      <c r="G32" s="1"/>
      <c r="H32" s="1"/>
      <c r="I32" s="1"/>
      <c r="J32" s="1"/>
      <c r="K32" s="1"/>
      <c r="L32" s="1"/>
      <c r="M32" s="1"/>
      <c r="N32" s="1"/>
      <c r="O32" s="1"/>
    </row>
    <row r="33" spans="1:15" ht="14.25" customHeight="1">
      <c r="A33" s="106"/>
      <c r="B33" s="106"/>
      <c r="C33" s="116"/>
      <c r="D33" s="116"/>
      <c r="E33" s="1"/>
      <c r="F33" s="1"/>
      <c r="G33" s="1"/>
      <c r="H33" s="1"/>
      <c r="I33" s="1"/>
      <c r="J33" s="1"/>
      <c r="K33" s="1"/>
      <c r="L33" s="1"/>
      <c r="M33" s="1"/>
      <c r="N33" s="1"/>
      <c r="O33" s="1"/>
    </row>
    <row r="34" spans="1:15" ht="14.25" customHeight="1">
      <c r="A34" s="106"/>
      <c r="B34" s="106"/>
      <c r="C34" s="116"/>
      <c r="D34" s="116"/>
      <c r="E34" s="1"/>
      <c r="F34" s="1"/>
      <c r="G34" s="1"/>
      <c r="H34" s="1"/>
      <c r="I34" s="1"/>
      <c r="J34" s="1"/>
      <c r="K34" s="1"/>
      <c r="L34" s="1"/>
      <c r="M34" s="1"/>
      <c r="N34" s="1"/>
      <c r="O34" s="1"/>
    </row>
    <row r="35" spans="1:15" ht="14.25" customHeight="1">
      <c r="A35" s="106"/>
      <c r="B35" s="106"/>
      <c r="C35" s="116"/>
      <c r="D35" s="116"/>
      <c r="E35" s="1"/>
      <c r="F35" s="1"/>
      <c r="G35" s="1"/>
      <c r="H35" s="1"/>
      <c r="I35" s="1"/>
      <c r="J35" s="1"/>
      <c r="K35" s="1"/>
      <c r="L35" s="1"/>
      <c r="M35" s="1"/>
      <c r="N35" s="1"/>
      <c r="O35" s="1"/>
    </row>
    <row r="36" spans="1:15" ht="14.25" customHeight="1">
      <c r="A36" s="106"/>
      <c r="B36" s="106"/>
      <c r="C36" s="116"/>
      <c r="D36" s="116"/>
      <c r="E36" s="1"/>
      <c r="F36" s="1"/>
      <c r="G36" s="1"/>
      <c r="H36" s="1"/>
      <c r="I36" s="1"/>
      <c r="J36" s="1"/>
      <c r="K36" s="1"/>
      <c r="L36" s="1"/>
      <c r="M36" s="1"/>
      <c r="N36" s="1"/>
      <c r="O36" s="1"/>
    </row>
    <row r="37" spans="1:15" ht="14.25" customHeight="1">
      <c r="A37" s="106"/>
      <c r="B37" s="106"/>
      <c r="C37" s="116"/>
      <c r="D37" s="116"/>
      <c r="E37" s="1"/>
      <c r="F37" s="1"/>
      <c r="G37" s="1"/>
      <c r="H37" s="1"/>
      <c r="I37" s="1"/>
      <c r="J37" s="1"/>
      <c r="K37" s="1"/>
      <c r="L37" s="1"/>
      <c r="M37" s="1"/>
      <c r="N37" s="1"/>
      <c r="O37" s="1"/>
    </row>
    <row r="38" spans="1:15" ht="14.25" customHeight="1">
      <c r="A38" s="106"/>
      <c r="B38" s="106"/>
      <c r="C38" s="116"/>
      <c r="D38" s="116"/>
      <c r="E38" s="1"/>
      <c r="F38" s="1"/>
      <c r="G38" s="1"/>
      <c r="H38" s="1"/>
      <c r="I38" s="1"/>
      <c r="J38" s="1"/>
      <c r="K38" s="1"/>
      <c r="L38" s="1"/>
      <c r="M38" s="1"/>
      <c r="N38" s="1"/>
      <c r="O38" s="1"/>
    </row>
    <row r="39" spans="1:15" ht="14.25" customHeight="1">
      <c r="A39" s="106"/>
      <c r="B39" s="106"/>
      <c r="C39" s="116"/>
      <c r="D39" s="116"/>
      <c r="E39" s="1"/>
      <c r="F39" s="1"/>
      <c r="G39" s="1"/>
      <c r="H39" s="1"/>
      <c r="I39" s="1"/>
      <c r="J39" s="1"/>
      <c r="K39" s="1"/>
      <c r="L39" s="1"/>
      <c r="M39" s="1"/>
      <c r="N39" s="1"/>
      <c r="O39" s="1"/>
    </row>
    <row r="40" spans="1:15" ht="14.25" customHeight="1">
      <c r="A40" s="106"/>
      <c r="B40" s="106"/>
      <c r="C40" s="116"/>
      <c r="D40" s="116"/>
      <c r="E40" s="1"/>
      <c r="F40" s="1"/>
      <c r="G40" s="1"/>
      <c r="H40" s="1"/>
      <c r="I40" s="1"/>
      <c r="J40" s="1"/>
      <c r="K40" s="1"/>
      <c r="L40" s="1"/>
      <c r="M40" s="1"/>
      <c r="N40" s="1"/>
      <c r="O40" s="1"/>
    </row>
    <row r="41" spans="1:15" ht="14.25" customHeight="1">
      <c r="A41" s="106"/>
      <c r="B41" s="106"/>
      <c r="C41" s="116"/>
      <c r="D41" s="116"/>
      <c r="E41" s="1"/>
      <c r="F41" s="1"/>
      <c r="G41" s="1"/>
      <c r="H41" s="1"/>
      <c r="I41" s="1"/>
      <c r="J41" s="1"/>
      <c r="K41" s="1"/>
      <c r="L41" s="1"/>
      <c r="M41" s="1"/>
      <c r="N41" s="1"/>
      <c r="O41" s="1"/>
    </row>
    <row r="42" spans="1:15" ht="14.25" customHeight="1">
      <c r="A42" s="106"/>
      <c r="B42" s="106"/>
      <c r="C42" s="116"/>
      <c r="D42" s="116"/>
      <c r="E42" s="1"/>
      <c r="F42" s="1"/>
      <c r="G42" s="1"/>
      <c r="H42" s="1"/>
      <c r="I42" s="1"/>
      <c r="J42" s="1"/>
      <c r="K42" s="1"/>
      <c r="L42" s="1"/>
      <c r="M42" s="1"/>
      <c r="N42" s="1"/>
      <c r="O42" s="1"/>
    </row>
    <row r="43" spans="1:15" ht="14.25" customHeight="1">
      <c r="A43" s="106"/>
      <c r="B43" s="106"/>
      <c r="C43" s="116"/>
      <c r="D43" s="116"/>
      <c r="E43" s="1"/>
      <c r="F43" s="1"/>
      <c r="G43" s="1"/>
      <c r="H43" s="1"/>
      <c r="I43" s="1"/>
      <c r="J43" s="1"/>
      <c r="K43" s="1"/>
      <c r="L43" s="1"/>
      <c r="M43" s="1"/>
      <c r="N43" s="1"/>
      <c r="O43" s="1"/>
    </row>
    <row r="44" spans="1:15" ht="14.25" customHeight="1">
      <c r="A44" s="106"/>
      <c r="B44" s="106"/>
      <c r="C44" s="116"/>
      <c r="D44" s="116"/>
      <c r="E44" s="1"/>
      <c r="F44" s="1"/>
      <c r="G44" s="1"/>
      <c r="H44" s="1"/>
      <c r="I44" s="1"/>
      <c r="J44" s="1"/>
      <c r="K44" s="1"/>
      <c r="L44" s="1"/>
      <c r="M44" s="1"/>
      <c r="N44" s="1"/>
      <c r="O44" s="1"/>
    </row>
    <row r="45" spans="1:15" ht="14.25" customHeight="1">
      <c r="A45" s="106"/>
      <c r="B45" s="106"/>
      <c r="C45" s="116"/>
      <c r="D45" s="116"/>
      <c r="E45" s="1"/>
      <c r="F45" s="1"/>
      <c r="G45" s="1"/>
      <c r="H45" s="1"/>
      <c r="I45" s="1"/>
      <c r="J45" s="1"/>
      <c r="K45" s="1"/>
      <c r="L45" s="1"/>
      <c r="M45" s="1"/>
      <c r="N45" s="1"/>
      <c r="O45" s="1"/>
    </row>
    <row r="46" spans="1:15" ht="14.25" customHeight="1">
      <c r="A46" s="106"/>
      <c r="B46" s="106"/>
      <c r="C46" s="116"/>
      <c r="D46" s="116"/>
      <c r="E46" s="1"/>
      <c r="F46" s="1"/>
      <c r="G46" s="1"/>
      <c r="H46" s="1"/>
      <c r="I46" s="1"/>
      <c r="J46" s="1"/>
      <c r="K46" s="1"/>
      <c r="L46" s="1"/>
      <c r="M46" s="1"/>
      <c r="N46" s="1"/>
      <c r="O46" s="1"/>
    </row>
    <row r="47" spans="1:15" ht="14.25" customHeight="1">
      <c r="A47" s="106"/>
      <c r="B47" s="106"/>
      <c r="C47" s="116"/>
      <c r="D47" s="116"/>
      <c r="E47" s="1"/>
      <c r="F47" s="1"/>
      <c r="G47" s="1"/>
      <c r="H47" s="1"/>
      <c r="I47" s="1"/>
      <c r="J47" s="1"/>
      <c r="K47" s="1"/>
      <c r="L47" s="1"/>
      <c r="M47" s="1"/>
      <c r="N47" s="1"/>
      <c r="O47" s="1"/>
    </row>
    <row r="48" spans="1:15" ht="14.25" customHeight="1">
      <c r="A48" s="106"/>
      <c r="B48" s="106"/>
      <c r="C48" s="116"/>
      <c r="D48" s="116"/>
      <c r="E48" s="1"/>
      <c r="F48" s="1"/>
      <c r="G48" s="1"/>
      <c r="H48" s="1"/>
      <c r="I48" s="1"/>
      <c r="J48" s="1"/>
      <c r="K48" s="1"/>
      <c r="L48" s="1"/>
      <c r="M48" s="1"/>
      <c r="N48" s="1"/>
      <c r="O48" s="1"/>
    </row>
    <row r="49" spans="1:15" ht="14.25" customHeight="1">
      <c r="A49" s="106"/>
      <c r="B49" s="106"/>
      <c r="C49" s="116"/>
      <c r="D49" s="116"/>
      <c r="E49" s="1"/>
      <c r="F49" s="1"/>
      <c r="G49" s="1"/>
      <c r="H49" s="1"/>
      <c r="I49" s="1"/>
      <c r="J49" s="1"/>
      <c r="K49" s="1"/>
      <c r="L49" s="1"/>
      <c r="M49" s="1"/>
      <c r="N49" s="1"/>
      <c r="O49" s="1"/>
    </row>
    <row r="50" spans="1:15" ht="14.25" customHeight="1">
      <c r="A50" s="106"/>
      <c r="B50" s="106"/>
      <c r="C50" s="116"/>
      <c r="D50" s="116"/>
      <c r="E50" s="1"/>
      <c r="F50" s="1"/>
      <c r="G50" s="1"/>
      <c r="H50" s="1"/>
      <c r="I50" s="1"/>
      <c r="J50" s="1"/>
      <c r="K50" s="1"/>
      <c r="L50" s="1"/>
      <c r="M50" s="1"/>
      <c r="N50" s="1"/>
      <c r="O50" s="1"/>
    </row>
    <row r="51" spans="1:15" ht="14.25" customHeight="1">
      <c r="A51" s="106"/>
      <c r="B51" s="106"/>
      <c r="C51" s="116"/>
      <c r="D51" s="116"/>
      <c r="E51" s="1"/>
      <c r="F51" s="1"/>
      <c r="G51" s="1"/>
      <c r="H51" s="1"/>
      <c r="I51" s="1"/>
      <c r="J51" s="1"/>
      <c r="K51" s="1"/>
      <c r="L51" s="1"/>
      <c r="M51" s="1"/>
      <c r="N51" s="1"/>
      <c r="O51" s="1"/>
    </row>
    <row r="52" spans="1:15" ht="14.25" customHeight="1">
      <c r="A52" s="106"/>
      <c r="B52" s="118"/>
      <c r="C52" s="119"/>
      <c r="D52" s="119"/>
    </row>
    <row r="53" spans="1:15" ht="14.25" customHeight="1">
      <c r="A53" s="106"/>
      <c r="B53" s="118"/>
      <c r="C53" s="119"/>
      <c r="D53" s="119"/>
    </row>
    <row r="54" spans="1:15" ht="14.25" customHeight="1">
      <c r="A54" s="106"/>
      <c r="B54" s="118"/>
      <c r="C54" s="119"/>
      <c r="D54" s="119"/>
    </row>
    <row r="55" spans="1:15" ht="14.25" customHeight="1">
      <c r="A55" s="106"/>
      <c r="B55" s="118"/>
      <c r="C55" s="119"/>
      <c r="D55" s="119"/>
    </row>
    <row r="56" spans="1:15" ht="14.25" customHeight="1">
      <c r="A56" s="106"/>
      <c r="B56" s="118"/>
      <c r="C56" s="119"/>
      <c r="D56" s="119"/>
    </row>
    <row r="57" spans="1:15" ht="14.25" customHeight="1">
      <c r="A57" s="106"/>
      <c r="B57" s="118"/>
      <c r="C57" s="119"/>
      <c r="D57" s="119"/>
    </row>
    <row r="58" spans="1:15" ht="14.25" customHeight="1">
      <c r="A58" s="106"/>
      <c r="B58" s="118"/>
      <c r="C58" s="119"/>
      <c r="D58" s="119"/>
    </row>
    <row r="59" spans="1:15" ht="14.25" customHeight="1">
      <c r="A59" s="106"/>
      <c r="B59" s="118"/>
      <c r="C59" s="119"/>
      <c r="D59" s="119"/>
    </row>
    <row r="60" spans="1:15" ht="14.25" customHeight="1">
      <c r="A60" s="106"/>
      <c r="B60" s="118"/>
      <c r="C60" s="119"/>
      <c r="D60" s="119"/>
    </row>
    <row r="61" spans="1:15" ht="14.25" customHeight="1">
      <c r="A61" s="106"/>
      <c r="B61" s="118"/>
      <c r="C61" s="119"/>
      <c r="D61" s="119"/>
    </row>
    <row r="62" spans="1:15" ht="14.25" customHeight="1">
      <c r="A62" s="106"/>
      <c r="B62" s="118"/>
      <c r="C62" s="119"/>
      <c r="D62" s="119"/>
    </row>
    <row r="63" spans="1:15" ht="14.25" customHeight="1">
      <c r="A63" s="106"/>
      <c r="B63" s="118"/>
      <c r="C63" s="119"/>
      <c r="D63" s="119"/>
    </row>
    <row r="64" spans="1:15" ht="14.25" customHeight="1">
      <c r="A64" s="106"/>
      <c r="B64" s="118"/>
      <c r="C64" s="119"/>
      <c r="D64" s="119"/>
    </row>
    <row r="65" spans="1:4" ht="14.25" customHeight="1">
      <c r="A65" s="106"/>
      <c r="B65" s="118"/>
      <c r="C65" s="119"/>
      <c r="D65" s="119"/>
    </row>
    <row r="66" spans="1:4" ht="14.25" customHeight="1">
      <c r="A66" s="106"/>
      <c r="B66" s="118"/>
      <c r="C66" s="119"/>
      <c r="D66" s="119"/>
    </row>
    <row r="67" spans="1:4" ht="14.25" customHeight="1">
      <c r="A67" s="106"/>
      <c r="B67" s="118"/>
      <c r="C67" s="119"/>
      <c r="D67" s="119"/>
    </row>
    <row r="68" spans="1:4" ht="14.25" customHeight="1">
      <c r="A68" s="106"/>
      <c r="B68" s="118"/>
      <c r="C68" s="119"/>
      <c r="D68" s="119"/>
    </row>
    <row r="69" spans="1:4" ht="14.25" customHeight="1">
      <c r="A69" s="106"/>
      <c r="B69" s="118"/>
      <c r="C69" s="119"/>
      <c r="D69" s="119"/>
    </row>
    <row r="70" spans="1:4" ht="14.25" customHeight="1">
      <c r="A70" s="106"/>
      <c r="B70" s="118"/>
      <c r="C70" s="119"/>
      <c r="D70" s="119"/>
    </row>
    <row r="71" spans="1:4" ht="14.25" customHeight="1">
      <c r="A71" s="106"/>
      <c r="B71" s="118"/>
      <c r="C71" s="119"/>
      <c r="D71" s="119"/>
    </row>
    <row r="72" spans="1:4" ht="14.25" customHeight="1">
      <c r="A72" s="106"/>
      <c r="B72" s="118"/>
      <c r="C72" s="119"/>
      <c r="D72" s="119"/>
    </row>
    <row r="73" spans="1:4" ht="14.25" customHeight="1">
      <c r="A73" s="106"/>
      <c r="B73" s="118"/>
      <c r="C73" s="119"/>
      <c r="D73" s="119"/>
    </row>
    <row r="74" spans="1:4" ht="14.25" customHeight="1">
      <c r="A74" s="106"/>
      <c r="B74" s="118"/>
      <c r="C74" s="119"/>
      <c r="D74" s="119"/>
    </row>
    <row r="75" spans="1:4" ht="14.25" customHeight="1">
      <c r="A75" s="106"/>
      <c r="B75" s="118"/>
      <c r="C75" s="119"/>
      <c r="D75" s="119"/>
    </row>
    <row r="76" spans="1:4" ht="14.25" customHeight="1">
      <c r="A76" s="106"/>
      <c r="B76" s="118"/>
      <c r="C76" s="119"/>
      <c r="D76" s="119"/>
    </row>
    <row r="77" spans="1:4" ht="14.25" customHeight="1">
      <c r="A77" s="106"/>
      <c r="B77" s="118"/>
      <c r="C77" s="119"/>
      <c r="D77" s="119"/>
    </row>
    <row r="78" spans="1:4" ht="14.25" customHeight="1">
      <c r="A78" s="106"/>
      <c r="B78" s="118"/>
      <c r="C78" s="119"/>
      <c r="D78" s="119"/>
    </row>
    <row r="79" spans="1:4" ht="14.25" customHeight="1">
      <c r="A79" s="106"/>
      <c r="B79" s="118"/>
      <c r="C79" s="119"/>
      <c r="D79" s="119"/>
    </row>
    <row r="80" spans="1:4" ht="14.25" customHeight="1">
      <c r="A80" s="106"/>
      <c r="B80" s="118"/>
      <c r="C80" s="119"/>
      <c r="D80" s="119"/>
    </row>
    <row r="81" spans="1:4" ht="14.25" customHeight="1">
      <c r="A81" s="106"/>
      <c r="B81" s="118"/>
      <c r="C81" s="119"/>
      <c r="D81" s="119"/>
    </row>
    <row r="82" spans="1:4" ht="14.25" customHeight="1">
      <c r="A82" s="106"/>
      <c r="B82" s="118"/>
      <c r="C82" s="119"/>
      <c r="D82" s="119"/>
    </row>
    <row r="83" spans="1:4" ht="14.25" customHeight="1">
      <c r="A83" s="106"/>
      <c r="B83" s="118"/>
      <c r="C83" s="119"/>
      <c r="D83" s="119"/>
    </row>
    <row r="84" spans="1:4" ht="14.25" customHeight="1">
      <c r="A84" s="106"/>
      <c r="B84" s="118"/>
      <c r="C84" s="119"/>
      <c r="D84" s="119"/>
    </row>
    <row r="85" spans="1:4" ht="14.25" customHeight="1">
      <c r="A85" s="106"/>
      <c r="B85" s="118"/>
      <c r="C85" s="119"/>
      <c r="D85" s="119"/>
    </row>
    <row r="86" spans="1:4" ht="14.25" customHeight="1">
      <c r="A86" s="106"/>
      <c r="B86" s="118"/>
      <c r="C86" s="119"/>
      <c r="D86" s="119"/>
    </row>
    <row r="87" spans="1:4" ht="14.25" customHeight="1">
      <c r="A87" s="106"/>
      <c r="B87" s="118"/>
      <c r="C87" s="119"/>
      <c r="D87" s="119"/>
    </row>
    <row r="88" spans="1:4" ht="14.25" customHeight="1">
      <c r="A88" s="106"/>
      <c r="B88" s="118"/>
      <c r="C88" s="119"/>
      <c r="D88" s="119"/>
    </row>
    <row r="89" spans="1:4" ht="14.25" customHeight="1">
      <c r="A89" s="106"/>
      <c r="B89" s="118"/>
      <c r="C89" s="119"/>
      <c r="D89" s="119"/>
    </row>
    <row r="90" spans="1:4" ht="14.25" customHeight="1">
      <c r="A90" s="106"/>
      <c r="B90" s="118"/>
      <c r="C90" s="119"/>
      <c r="D90" s="119"/>
    </row>
    <row r="91" spans="1:4" ht="14.25" customHeight="1">
      <c r="A91" s="106"/>
      <c r="B91" s="118"/>
      <c r="C91" s="119"/>
      <c r="D91" s="119"/>
    </row>
    <row r="92" spans="1:4" ht="14.25" customHeight="1">
      <c r="A92" s="106"/>
      <c r="B92" s="118"/>
      <c r="C92" s="119"/>
      <c r="D92" s="119"/>
    </row>
    <row r="93" spans="1:4" ht="14.25" customHeight="1">
      <c r="A93" s="106"/>
      <c r="B93" s="118"/>
      <c r="C93" s="119"/>
      <c r="D93" s="119"/>
    </row>
    <row r="94" spans="1:4" ht="14.25" customHeight="1">
      <c r="A94" s="106"/>
      <c r="B94" s="118"/>
      <c r="C94" s="119"/>
      <c r="D94" s="119"/>
    </row>
    <row r="95" spans="1:4" ht="14.25" customHeight="1">
      <c r="A95" s="106"/>
      <c r="B95" s="118"/>
      <c r="C95" s="119"/>
      <c r="D95" s="119"/>
    </row>
    <row r="96" spans="1:4" ht="14.25" customHeight="1">
      <c r="A96" s="106"/>
      <c r="B96" s="118"/>
      <c r="C96" s="119"/>
      <c r="D96" s="119"/>
    </row>
    <row r="97" spans="1:4" ht="14.25" customHeight="1">
      <c r="A97" s="106"/>
      <c r="B97" s="118"/>
      <c r="C97" s="119"/>
      <c r="D97" s="119"/>
    </row>
    <row r="98" spans="1:4" ht="14.25" customHeight="1">
      <c r="A98" s="106"/>
      <c r="B98" s="118"/>
      <c r="C98" s="119"/>
      <c r="D98" s="119"/>
    </row>
    <row r="99" spans="1:4" ht="14.25" customHeight="1">
      <c r="A99" s="106"/>
      <c r="B99" s="118"/>
      <c r="C99" s="119"/>
      <c r="D99" s="119"/>
    </row>
    <row r="100" spans="1:4" ht="14.25" customHeight="1">
      <c r="A100" s="106"/>
      <c r="B100" s="118"/>
      <c r="C100" s="119"/>
      <c r="D100" s="119"/>
    </row>
    <row r="101" spans="1:4" ht="14.25" customHeight="1">
      <c r="A101" s="106"/>
      <c r="B101" s="118"/>
      <c r="C101" s="119"/>
      <c r="D101" s="119"/>
    </row>
    <row r="102" spans="1:4" ht="14.25" customHeight="1">
      <c r="A102" s="106"/>
      <c r="B102" s="118"/>
      <c r="C102" s="119"/>
      <c r="D102" s="119"/>
    </row>
    <row r="103" spans="1:4" ht="14.25" customHeight="1">
      <c r="A103" s="106"/>
      <c r="B103" s="118"/>
      <c r="C103" s="119"/>
      <c r="D103" s="119"/>
    </row>
    <row r="104" spans="1:4" ht="14.25" customHeight="1">
      <c r="A104" s="106"/>
      <c r="B104" s="118"/>
      <c r="C104" s="119"/>
      <c r="D104" s="119"/>
    </row>
    <row r="105" spans="1:4" ht="14.25" customHeight="1">
      <c r="A105" s="106"/>
      <c r="B105" s="118"/>
      <c r="C105" s="119"/>
      <c r="D105" s="119"/>
    </row>
    <row r="106" spans="1:4" ht="14.25" customHeight="1">
      <c r="A106" s="106"/>
      <c r="B106" s="118"/>
      <c r="C106" s="119"/>
      <c r="D106" s="119"/>
    </row>
    <row r="107" spans="1:4" ht="14.25" customHeight="1">
      <c r="A107" s="106"/>
      <c r="B107" s="118"/>
      <c r="C107" s="119"/>
      <c r="D107" s="119"/>
    </row>
    <row r="108" spans="1:4" ht="14.25" customHeight="1">
      <c r="A108" s="106"/>
      <c r="B108" s="118"/>
      <c r="C108" s="119"/>
      <c r="D108" s="119"/>
    </row>
    <row r="109" spans="1:4" ht="14.25" customHeight="1">
      <c r="A109" s="106"/>
      <c r="B109" s="118"/>
      <c r="C109" s="119"/>
      <c r="D109" s="119"/>
    </row>
    <row r="110" spans="1:4" ht="14.25" customHeight="1">
      <c r="A110" s="106"/>
      <c r="B110" s="118"/>
      <c r="C110" s="119"/>
      <c r="D110" s="119"/>
    </row>
    <row r="111" spans="1:4" ht="14.25" customHeight="1">
      <c r="A111" s="106"/>
      <c r="B111" s="118"/>
      <c r="C111" s="119"/>
      <c r="D111" s="119"/>
    </row>
    <row r="112" spans="1:4" ht="14.25" customHeight="1">
      <c r="A112" s="106"/>
      <c r="B112" s="118"/>
      <c r="C112" s="119"/>
      <c r="D112" s="119"/>
    </row>
    <row r="113" spans="1:4" ht="14.25" customHeight="1">
      <c r="A113" s="106"/>
      <c r="B113" s="118"/>
      <c r="C113" s="119"/>
      <c r="D113" s="119"/>
    </row>
    <row r="114" spans="1:4" ht="14.25" customHeight="1">
      <c r="A114" s="106"/>
      <c r="B114" s="118"/>
      <c r="C114" s="119"/>
      <c r="D114" s="119"/>
    </row>
    <row r="115" spans="1:4" ht="14.25" customHeight="1">
      <c r="A115" s="106"/>
      <c r="B115" s="118"/>
      <c r="C115" s="119"/>
      <c r="D115" s="119"/>
    </row>
    <row r="116" spans="1:4" ht="14.25" customHeight="1">
      <c r="A116" s="106"/>
      <c r="B116" s="118"/>
      <c r="C116" s="119"/>
      <c r="D116" s="119"/>
    </row>
    <row r="117" spans="1:4" ht="14.25" customHeight="1">
      <c r="A117" s="106"/>
      <c r="B117" s="118"/>
      <c r="C117" s="119"/>
      <c r="D117" s="119"/>
    </row>
    <row r="118" spans="1:4" ht="14.25" customHeight="1">
      <c r="A118" s="106"/>
      <c r="B118" s="118"/>
      <c r="C118" s="119"/>
      <c r="D118" s="119"/>
    </row>
    <row r="119" spans="1:4" ht="14.25" customHeight="1">
      <c r="A119" s="106"/>
      <c r="B119" s="118"/>
      <c r="C119" s="119"/>
      <c r="D119" s="119"/>
    </row>
    <row r="120" spans="1:4" ht="14.25" customHeight="1">
      <c r="A120" s="106"/>
      <c r="B120" s="118"/>
      <c r="C120" s="119"/>
      <c r="D120" s="119"/>
    </row>
    <row r="121" spans="1:4" ht="14.25" customHeight="1">
      <c r="A121" s="106"/>
      <c r="B121" s="118"/>
      <c r="C121" s="119"/>
      <c r="D121" s="119"/>
    </row>
    <row r="122" spans="1:4" ht="14.25" customHeight="1">
      <c r="A122" s="106"/>
      <c r="B122" s="118"/>
      <c r="C122" s="119"/>
      <c r="D122" s="119"/>
    </row>
    <row r="123" spans="1:4" ht="14.25" customHeight="1">
      <c r="A123" s="106"/>
      <c r="B123" s="118"/>
      <c r="C123" s="119"/>
      <c r="D123" s="119"/>
    </row>
    <row r="124" spans="1:4" ht="14.25" customHeight="1">
      <c r="A124" s="106"/>
      <c r="B124" s="118"/>
      <c r="C124" s="119"/>
      <c r="D124" s="119"/>
    </row>
    <row r="125" spans="1:4" ht="14.25" customHeight="1">
      <c r="A125" s="106"/>
      <c r="B125" s="118"/>
      <c r="C125" s="119"/>
      <c r="D125" s="119"/>
    </row>
    <row r="126" spans="1:4" ht="14.25" customHeight="1">
      <c r="A126" s="106"/>
      <c r="B126" s="118"/>
      <c r="C126" s="119"/>
      <c r="D126" s="119"/>
    </row>
    <row r="127" spans="1:4" ht="14.25" customHeight="1">
      <c r="A127" s="106"/>
      <c r="B127" s="118"/>
      <c r="C127" s="119"/>
      <c r="D127" s="119"/>
    </row>
    <row r="128" spans="1:4" ht="14.25" customHeight="1">
      <c r="A128" s="106"/>
      <c r="B128" s="118"/>
      <c r="C128" s="119"/>
      <c r="D128" s="119"/>
    </row>
    <row r="129" spans="1:4" ht="14.25" customHeight="1">
      <c r="A129" s="106"/>
      <c r="B129" s="118"/>
      <c r="C129" s="119"/>
      <c r="D129" s="119"/>
    </row>
    <row r="130" spans="1:4" ht="14.25" customHeight="1">
      <c r="A130" s="106"/>
      <c r="B130" s="118"/>
      <c r="C130" s="119"/>
      <c r="D130" s="119"/>
    </row>
    <row r="131" spans="1:4" ht="14.25" customHeight="1">
      <c r="A131" s="106"/>
      <c r="B131" s="118"/>
      <c r="C131" s="119"/>
      <c r="D131" s="119"/>
    </row>
    <row r="132" spans="1:4" ht="14.25" customHeight="1">
      <c r="A132" s="106"/>
      <c r="B132" s="118"/>
      <c r="C132" s="119"/>
      <c r="D132" s="119"/>
    </row>
    <row r="133" spans="1:4" ht="14.25" customHeight="1">
      <c r="A133" s="106"/>
      <c r="B133" s="118"/>
      <c r="C133" s="119"/>
      <c r="D133" s="119"/>
    </row>
    <row r="134" spans="1:4" ht="14.25" customHeight="1">
      <c r="A134" s="106"/>
      <c r="B134" s="118"/>
      <c r="C134" s="119"/>
      <c r="D134" s="119"/>
    </row>
    <row r="135" spans="1:4" ht="14.25" customHeight="1">
      <c r="A135" s="106"/>
      <c r="B135" s="118"/>
      <c r="C135" s="119"/>
      <c r="D135" s="119"/>
    </row>
    <row r="136" spans="1:4" ht="14.25" customHeight="1">
      <c r="A136" s="106"/>
      <c r="B136" s="118"/>
      <c r="C136" s="119"/>
      <c r="D136" s="119"/>
    </row>
    <row r="137" spans="1:4" ht="14.25" customHeight="1">
      <c r="A137" s="106"/>
      <c r="B137" s="118"/>
      <c r="C137" s="119"/>
      <c r="D137" s="119"/>
    </row>
    <row r="138" spans="1:4" ht="14.25" customHeight="1">
      <c r="A138" s="106"/>
      <c r="B138" s="118"/>
      <c r="C138" s="119"/>
      <c r="D138" s="119"/>
    </row>
    <row r="139" spans="1:4" ht="14.25" customHeight="1">
      <c r="A139" s="106"/>
      <c r="B139" s="118"/>
      <c r="C139" s="119"/>
      <c r="D139" s="119"/>
    </row>
    <row r="140" spans="1:4" ht="14.25" customHeight="1">
      <c r="A140" s="106"/>
      <c r="B140" s="118"/>
      <c r="C140" s="119"/>
      <c r="D140" s="119"/>
    </row>
    <row r="141" spans="1:4" ht="14.25" customHeight="1">
      <c r="A141" s="106"/>
      <c r="B141" s="118"/>
      <c r="C141" s="119"/>
      <c r="D141" s="119"/>
    </row>
    <row r="142" spans="1:4" ht="14.25" customHeight="1">
      <c r="A142" s="106"/>
      <c r="B142" s="118"/>
      <c r="C142" s="119"/>
      <c r="D142" s="119"/>
    </row>
    <row r="143" spans="1:4" ht="14.25" customHeight="1">
      <c r="A143" s="106"/>
      <c r="B143" s="118"/>
      <c r="C143" s="119"/>
      <c r="D143" s="119"/>
    </row>
    <row r="144" spans="1:4" ht="14.25" customHeight="1">
      <c r="A144" s="106"/>
      <c r="B144" s="118"/>
      <c r="C144" s="119"/>
      <c r="D144" s="119"/>
    </row>
    <row r="145" spans="1:4" ht="14.25" customHeight="1">
      <c r="A145" s="106"/>
      <c r="B145" s="118"/>
      <c r="C145" s="119"/>
      <c r="D145" s="119"/>
    </row>
    <row r="146" spans="1:4" ht="14.25" customHeight="1">
      <c r="A146" s="106"/>
      <c r="B146" s="118"/>
      <c r="C146" s="119"/>
      <c r="D146" s="119"/>
    </row>
    <row r="147" spans="1:4" ht="14.25" customHeight="1">
      <c r="A147" s="106"/>
      <c r="B147" s="118"/>
      <c r="C147" s="119"/>
      <c r="D147" s="119"/>
    </row>
    <row r="148" spans="1:4" ht="14.25" customHeight="1">
      <c r="A148" s="106"/>
      <c r="B148" s="118"/>
      <c r="C148" s="119"/>
      <c r="D148" s="119"/>
    </row>
    <row r="149" spans="1:4" ht="14.25" customHeight="1">
      <c r="A149" s="106"/>
      <c r="B149" s="118"/>
      <c r="C149" s="119"/>
      <c r="D149" s="119"/>
    </row>
    <row r="150" spans="1:4" ht="14.25" customHeight="1">
      <c r="A150" s="106"/>
      <c r="B150" s="118"/>
      <c r="C150" s="119"/>
      <c r="D150" s="119"/>
    </row>
    <row r="151" spans="1:4" ht="14.25" customHeight="1">
      <c r="A151" s="106"/>
      <c r="B151" s="118"/>
      <c r="C151" s="119"/>
      <c r="D151" s="119"/>
    </row>
    <row r="152" spans="1:4" ht="14.25" customHeight="1">
      <c r="A152" s="106"/>
      <c r="B152" s="118"/>
      <c r="C152" s="119"/>
      <c r="D152" s="119"/>
    </row>
    <row r="153" spans="1:4" ht="14.25" customHeight="1">
      <c r="A153" s="106"/>
      <c r="B153" s="118"/>
      <c r="C153" s="119"/>
      <c r="D153" s="119"/>
    </row>
    <row r="154" spans="1:4" ht="14.25" customHeight="1">
      <c r="A154" s="106"/>
      <c r="B154" s="118"/>
      <c r="C154" s="119"/>
      <c r="D154" s="119"/>
    </row>
    <row r="155" spans="1:4" ht="14.25" customHeight="1">
      <c r="A155" s="106"/>
      <c r="B155" s="118"/>
      <c r="C155" s="119"/>
      <c r="D155" s="119"/>
    </row>
    <row r="156" spans="1:4" ht="14.25" customHeight="1">
      <c r="A156" s="106"/>
      <c r="B156" s="118"/>
      <c r="C156" s="119"/>
      <c r="D156" s="119"/>
    </row>
    <row r="157" spans="1:4" ht="14.25" customHeight="1">
      <c r="A157" s="106"/>
      <c r="B157" s="118"/>
      <c r="C157" s="119"/>
      <c r="D157" s="119"/>
    </row>
    <row r="158" spans="1:4" ht="14.25" customHeight="1">
      <c r="A158" s="106"/>
      <c r="B158" s="118"/>
      <c r="C158" s="119"/>
      <c r="D158" s="119"/>
    </row>
    <row r="159" spans="1:4" ht="14.25" customHeight="1">
      <c r="A159" s="106"/>
      <c r="B159" s="118"/>
      <c r="C159" s="119"/>
      <c r="D159" s="119"/>
    </row>
    <row r="160" spans="1:4" ht="14.25" customHeight="1">
      <c r="A160" s="106"/>
      <c r="B160" s="118"/>
      <c r="C160" s="119"/>
      <c r="D160" s="119"/>
    </row>
    <row r="161" spans="1:4" ht="14.25" customHeight="1">
      <c r="A161" s="106"/>
      <c r="B161" s="118"/>
      <c r="C161" s="119"/>
      <c r="D161" s="119"/>
    </row>
    <row r="162" spans="1:4" ht="14.25" customHeight="1">
      <c r="A162" s="106"/>
      <c r="B162" s="118"/>
      <c r="C162" s="119"/>
      <c r="D162" s="119"/>
    </row>
    <row r="163" spans="1:4" ht="14.25" customHeight="1">
      <c r="A163" s="106"/>
      <c r="B163" s="118"/>
      <c r="C163" s="119"/>
      <c r="D163" s="119"/>
    </row>
    <row r="164" spans="1:4" ht="14.25" customHeight="1">
      <c r="A164" s="106"/>
      <c r="B164" s="118"/>
      <c r="C164" s="119"/>
      <c r="D164" s="119"/>
    </row>
    <row r="165" spans="1:4" ht="14.25" customHeight="1">
      <c r="A165" s="106"/>
      <c r="B165" s="118"/>
      <c r="C165" s="119"/>
      <c r="D165" s="119"/>
    </row>
    <row r="166" spans="1:4" ht="14.25" customHeight="1">
      <c r="A166" s="106"/>
      <c r="B166" s="118"/>
      <c r="C166" s="119"/>
      <c r="D166" s="119"/>
    </row>
    <row r="167" spans="1:4" ht="14.25" customHeight="1">
      <c r="A167" s="106"/>
      <c r="B167" s="118"/>
      <c r="C167" s="119"/>
      <c r="D167" s="119"/>
    </row>
    <row r="168" spans="1:4" ht="14.25" customHeight="1">
      <c r="A168" s="106"/>
      <c r="B168" s="118"/>
      <c r="C168" s="119"/>
      <c r="D168" s="119"/>
    </row>
    <row r="169" spans="1:4" ht="14.25" customHeight="1">
      <c r="A169" s="106"/>
      <c r="B169" s="118"/>
      <c r="C169" s="119"/>
      <c r="D169" s="119"/>
    </row>
    <row r="170" spans="1:4" ht="14.25" customHeight="1">
      <c r="A170" s="106"/>
      <c r="B170" s="118"/>
      <c r="C170" s="119"/>
      <c r="D170" s="119"/>
    </row>
    <row r="171" spans="1:4" ht="14.25" customHeight="1">
      <c r="A171" s="106"/>
      <c r="B171" s="118"/>
      <c r="C171" s="119"/>
      <c r="D171" s="119"/>
    </row>
    <row r="172" spans="1:4" ht="14.25" customHeight="1">
      <c r="A172" s="106"/>
      <c r="B172" s="118"/>
      <c r="C172" s="119"/>
      <c r="D172" s="119"/>
    </row>
    <row r="173" spans="1:4" ht="14.25" customHeight="1">
      <c r="A173" s="106"/>
      <c r="B173" s="118"/>
      <c r="C173" s="119"/>
      <c r="D173" s="119"/>
    </row>
    <row r="174" spans="1:4" ht="14.25" customHeight="1">
      <c r="A174" s="106"/>
      <c r="B174" s="118"/>
      <c r="C174" s="119"/>
      <c r="D174" s="119"/>
    </row>
    <row r="175" spans="1:4" ht="14.25" customHeight="1">
      <c r="A175" s="106"/>
      <c r="B175" s="118"/>
      <c r="C175" s="119"/>
      <c r="D175" s="119"/>
    </row>
    <row r="176" spans="1:4" ht="14.25" customHeight="1">
      <c r="A176" s="106"/>
      <c r="B176" s="118"/>
      <c r="C176" s="119"/>
      <c r="D176" s="119"/>
    </row>
    <row r="177" spans="1:4" ht="14.25" customHeight="1">
      <c r="A177" s="106"/>
      <c r="B177" s="118"/>
      <c r="C177" s="119"/>
      <c r="D177" s="119"/>
    </row>
    <row r="178" spans="1:4" ht="14.25" customHeight="1">
      <c r="A178" s="106"/>
      <c r="B178" s="118"/>
      <c r="C178" s="119"/>
      <c r="D178" s="119"/>
    </row>
    <row r="179" spans="1:4" ht="14.25" customHeight="1">
      <c r="A179" s="106"/>
      <c r="B179" s="118"/>
      <c r="C179" s="119"/>
      <c r="D179" s="119"/>
    </row>
    <row r="180" spans="1:4" ht="14.25" customHeight="1">
      <c r="A180" s="106"/>
      <c r="B180" s="118"/>
      <c r="C180" s="119"/>
      <c r="D180" s="119"/>
    </row>
    <row r="181" spans="1:4" ht="14.25" customHeight="1">
      <c r="A181" s="106"/>
      <c r="B181" s="118"/>
      <c r="C181" s="119"/>
      <c r="D181" s="119"/>
    </row>
    <row r="182" spans="1:4" ht="14.25" customHeight="1">
      <c r="A182" s="106"/>
      <c r="B182" s="118"/>
      <c r="C182" s="119"/>
      <c r="D182" s="119"/>
    </row>
    <row r="183" spans="1:4" ht="14.25" customHeight="1">
      <c r="A183" s="106"/>
      <c r="B183" s="118"/>
      <c r="C183" s="119"/>
      <c r="D183" s="119"/>
    </row>
    <row r="184" spans="1:4" ht="14.25" customHeight="1">
      <c r="A184" s="106"/>
      <c r="B184" s="118"/>
      <c r="C184" s="119"/>
      <c r="D184" s="119"/>
    </row>
    <row r="185" spans="1:4" ht="14.25" customHeight="1">
      <c r="A185" s="106"/>
      <c r="B185" s="118"/>
      <c r="C185" s="119"/>
      <c r="D185" s="119"/>
    </row>
    <row r="186" spans="1:4" ht="14.25" customHeight="1">
      <c r="A186" s="106"/>
      <c r="B186" s="118"/>
      <c r="C186" s="119"/>
      <c r="D186" s="119"/>
    </row>
    <row r="187" spans="1:4" ht="14.25" customHeight="1">
      <c r="A187" s="106"/>
      <c r="B187" s="118"/>
      <c r="C187" s="119"/>
      <c r="D187" s="119"/>
    </row>
    <row r="188" spans="1:4" ht="14.25" customHeight="1">
      <c r="A188" s="106"/>
      <c r="B188" s="118"/>
      <c r="C188" s="119"/>
      <c r="D188" s="119"/>
    </row>
    <row r="189" spans="1:4" ht="14.25" customHeight="1">
      <c r="A189" s="106"/>
      <c r="B189" s="118"/>
      <c r="C189" s="119"/>
      <c r="D189" s="119"/>
    </row>
    <row r="190" spans="1:4" ht="14.25" customHeight="1">
      <c r="A190" s="106"/>
      <c r="B190" s="118"/>
      <c r="C190" s="119"/>
      <c r="D190" s="119"/>
    </row>
    <row r="191" spans="1:4" ht="14.25" customHeight="1">
      <c r="A191" s="106"/>
      <c r="B191" s="118"/>
      <c r="C191" s="119"/>
      <c r="D191" s="119"/>
    </row>
    <row r="192" spans="1:4" ht="14.25" customHeight="1">
      <c r="A192" s="106"/>
      <c r="B192" s="118"/>
      <c r="C192" s="119"/>
      <c r="D192" s="119"/>
    </row>
    <row r="193" spans="1:4" ht="14.25" customHeight="1">
      <c r="A193" s="106"/>
      <c r="B193" s="118"/>
      <c r="C193" s="119"/>
      <c r="D193" s="119"/>
    </row>
    <row r="194" spans="1:4" ht="14.25" customHeight="1">
      <c r="A194" s="106"/>
      <c r="B194" s="118"/>
      <c r="C194" s="119"/>
      <c r="D194" s="119"/>
    </row>
    <row r="195" spans="1:4" ht="14.25" customHeight="1">
      <c r="A195" s="106"/>
      <c r="B195" s="118"/>
      <c r="C195" s="119"/>
      <c r="D195" s="119"/>
    </row>
    <row r="196" spans="1:4" ht="14.25" customHeight="1">
      <c r="A196" s="106"/>
      <c r="B196" s="118"/>
      <c r="C196" s="119"/>
      <c r="D196" s="119"/>
    </row>
    <row r="197" spans="1:4" ht="14.25" customHeight="1">
      <c r="A197" s="106"/>
      <c r="B197" s="118"/>
      <c r="C197" s="119"/>
      <c r="D197" s="119"/>
    </row>
    <row r="198" spans="1:4" ht="14.25" customHeight="1">
      <c r="A198" s="106"/>
      <c r="B198" s="118"/>
      <c r="C198" s="119"/>
      <c r="D198" s="119"/>
    </row>
    <row r="199" spans="1:4" ht="14.25" customHeight="1">
      <c r="A199" s="106"/>
      <c r="B199" s="118"/>
      <c r="C199" s="119"/>
      <c r="D199" s="119"/>
    </row>
    <row r="200" spans="1:4" ht="14.25" customHeight="1">
      <c r="A200" s="106"/>
      <c r="B200" s="118"/>
      <c r="C200" s="119"/>
      <c r="D200" s="119"/>
    </row>
    <row r="201" spans="1:4" ht="14.25" customHeight="1">
      <c r="A201" s="106"/>
      <c r="B201" s="118"/>
      <c r="C201" s="119"/>
      <c r="D201" s="119"/>
    </row>
    <row r="202" spans="1:4" ht="14.25" customHeight="1">
      <c r="A202" s="106"/>
      <c r="B202" s="118"/>
      <c r="C202" s="119"/>
      <c r="D202" s="119"/>
    </row>
    <row r="203" spans="1:4" ht="14.25" customHeight="1">
      <c r="A203" s="106"/>
      <c r="B203" s="118"/>
      <c r="C203" s="119"/>
      <c r="D203" s="119"/>
    </row>
    <row r="204" spans="1:4" ht="14.25" customHeight="1">
      <c r="A204" s="106"/>
      <c r="B204" s="118"/>
      <c r="C204" s="119"/>
      <c r="D204" s="119"/>
    </row>
    <row r="205" spans="1:4" ht="14.25" customHeight="1">
      <c r="A205" s="106"/>
      <c r="B205" s="118"/>
      <c r="C205" s="119"/>
      <c r="D205" s="119"/>
    </row>
    <row r="206" spans="1:4" ht="14.25" customHeight="1">
      <c r="A206" s="106"/>
      <c r="B206" s="118"/>
      <c r="C206" s="119"/>
      <c r="D206" s="119"/>
    </row>
    <row r="207" spans="1:4" ht="14.25" customHeight="1">
      <c r="A207" s="106"/>
      <c r="B207" s="118"/>
      <c r="C207" s="119"/>
      <c r="D207" s="119"/>
    </row>
    <row r="208" spans="1:4" ht="14.25" customHeight="1">
      <c r="A208" s="1"/>
      <c r="B208" s="118"/>
      <c r="C208" s="118"/>
      <c r="D208" s="118"/>
    </row>
    <row r="209" spans="1:8" ht="14.25" customHeight="1">
      <c r="A209" s="1"/>
      <c r="B209" s="120" t="s">
        <v>262</v>
      </c>
      <c r="C209" s="120" t="s">
        <v>263</v>
      </c>
      <c r="D209" s="18" t="s">
        <v>262</v>
      </c>
      <c r="E209" s="18" t="s">
        <v>263</v>
      </c>
    </row>
    <row r="210" spans="1:8" ht="14.25" customHeight="1">
      <c r="A210" s="1"/>
      <c r="B210" s="121" t="s">
        <v>264</v>
      </c>
      <c r="C210" s="121" t="s">
        <v>265</v>
      </c>
      <c r="D210" s="18" t="s">
        <v>264</v>
      </c>
      <c r="F210" s="18" t="str">
        <f t="shared" ref="F210:F221" si="0">IF(NOT(ISBLANK(D210)),D210,IF(NOT(ISBLANK(E210)),"     "&amp;E210,FALSE))</f>
        <v>Afectación Económica o presupuestal</v>
      </c>
      <c r="G210" s="18" t="s">
        <v>264</v>
      </c>
      <c r="H210" s="18" t="str">
        <f ca="1">IF(NOT(ISERROR(MATCH(G210,ANCHORARRAY(B221),0))),F223&amp;"Por favor no seleccionar los criterios de impacto",G210)</f>
        <v>Afectación Económica o presupuestal</v>
      </c>
    </row>
    <row r="211" spans="1:8" ht="14.25" customHeight="1">
      <c r="A211" s="1"/>
      <c r="B211" s="121" t="s">
        <v>264</v>
      </c>
      <c r="C211" s="121" t="s">
        <v>238</v>
      </c>
      <c r="E211" s="18" t="s">
        <v>265</v>
      </c>
      <c r="F211" s="18" t="str">
        <f t="shared" si="0"/>
        <v xml:space="preserve">     Afectación menor a 10 SMLMV .</v>
      </c>
    </row>
    <row r="212" spans="1:8" ht="14.25" customHeight="1">
      <c r="A212" s="1"/>
      <c r="B212" s="121" t="s">
        <v>264</v>
      </c>
      <c r="C212" s="121" t="s">
        <v>241</v>
      </c>
      <c r="E212" s="18" t="s">
        <v>238</v>
      </c>
      <c r="F212" s="18" t="str">
        <f t="shared" si="0"/>
        <v xml:space="preserve">     Entre 10 y 50 SMLMV </v>
      </c>
    </row>
    <row r="213" spans="1:8" ht="14.25" customHeight="1">
      <c r="A213" s="1"/>
      <c r="B213" s="121" t="s">
        <v>264</v>
      </c>
      <c r="C213" s="121" t="s">
        <v>245</v>
      </c>
      <c r="E213" s="18" t="s">
        <v>241</v>
      </c>
      <c r="F213" s="18" t="str">
        <f t="shared" si="0"/>
        <v xml:space="preserve">     Entre 50 y 100 SMLMV </v>
      </c>
    </row>
    <row r="214" spans="1:8" ht="14.25" customHeight="1">
      <c r="A214" s="1"/>
      <c r="B214" s="121" t="s">
        <v>264</v>
      </c>
      <c r="C214" s="121" t="s">
        <v>249</v>
      </c>
      <c r="E214" s="18" t="s">
        <v>245</v>
      </c>
      <c r="F214" s="18" t="str">
        <f t="shared" si="0"/>
        <v xml:space="preserve">     Entre 100 y 500 SMLMV </v>
      </c>
    </row>
    <row r="215" spans="1:8" ht="14.25" customHeight="1">
      <c r="A215" s="1"/>
      <c r="B215" s="121" t="s">
        <v>231</v>
      </c>
      <c r="C215" s="121" t="s">
        <v>235</v>
      </c>
      <c r="E215" s="18" t="s">
        <v>249</v>
      </c>
      <c r="F215" s="18" t="str">
        <f t="shared" si="0"/>
        <v xml:space="preserve">     Mayor a 500 SMLMV </v>
      </c>
    </row>
    <row r="216" spans="1:8" ht="14.25" customHeight="1">
      <c r="A216" s="1"/>
      <c r="B216" s="121" t="s">
        <v>231</v>
      </c>
      <c r="C216" s="121" t="s">
        <v>239</v>
      </c>
      <c r="D216" s="18" t="s">
        <v>231</v>
      </c>
      <c r="F216" s="18" t="str">
        <f t="shared" si="0"/>
        <v>Pérdida Reputacional</v>
      </c>
    </row>
    <row r="217" spans="1:8" ht="14.25" customHeight="1">
      <c r="A217" s="1"/>
      <c r="B217" s="121" t="s">
        <v>231</v>
      </c>
      <c r="C217" s="121" t="s">
        <v>242</v>
      </c>
      <c r="E217" s="18" t="s">
        <v>235</v>
      </c>
      <c r="F217" s="18" t="str">
        <f t="shared" si="0"/>
        <v xml:space="preserve">     El riesgo afecta la imagen de alguna área de la organización</v>
      </c>
    </row>
    <row r="218" spans="1:8" ht="14.25" customHeight="1">
      <c r="A218" s="1"/>
      <c r="B218" s="121" t="s">
        <v>231</v>
      </c>
      <c r="C218" s="121" t="s">
        <v>246</v>
      </c>
      <c r="E218" s="18" t="s">
        <v>239</v>
      </c>
      <c r="F218" s="18" t="str">
        <f t="shared" si="0"/>
        <v xml:space="preserve">     El riesgo afecta la imagen de la entidad internamente, de conocimiento general, nivel interno, de junta dircetiva y accionistas y/o de provedores</v>
      </c>
    </row>
    <row r="219" spans="1:8" ht="14.25" customHeight="1">
      <c r="A219" s="1"/>
      <c r="B219" s="121" t="s">
        <v>231</v>
      </c>
      <c r="C219" s="121" t="s">
        <v>250</v>
      </c>
      <c r="E219" s="18" t="s">
        <v>242</v>
      </c>
      <c r="F219" s="18" t="str">
        <f t="shared" si="0"/>
        <v xml:space="preserve">     El riesgo afecta la imagen de la entidad con algunos usuarios de relevancia frente al logro de los objetivos</v>
      </c>
    </row>
    <row r="220" spans="1:8" ht="14.25" customHeight="1">
      <c r="A220" s="1"/>
      <c r="B220" s="122"/>
      <c r="C220" s="122"/>
      <c r="E220" s="18" t="s">
        <v>246</v>
      </c>
      <c r="F220" s="18" t="str">
        <f t="shared" si="0"/>
        <v xml:space="preserve">     El riesgo afecta la imagen de de la entidad con efecto publicitario sostenido a nivel de sector administrativo, nivel departamental o municipal</v>
      </c>
    </row>
    <row r="221" spans="1:8" ht="14.25" customHeight="1">
      <c r="A221" s="1"/>
      <c r="B221" s="122" t="str">
        <f ca="1">IFERROR(__xludf.DUMMYFUNCTION("ARRAY_CONSTRAIN(ARRAYFORMULA(UNIQUE('Tabla Impacto'!$B$209:$B$219)), 3, 1)"),"Criterios")</f>
        <v>Criterios</v>
      </c>
      <c r="C221" s="122"/>
      <c r="E221" s="18" t="s">
        <v>250</v>
      </c>
      <c r="F221" s="18" t="str">
        <f t="shared" si="0"/>
        <v xml:space="preserve">     El riesgo afecta la imagen de la entidad a nivel nacional, con efecto publicitarios sostenible a nivel país</v>
      </c>
    </row>
    <row r="222" spans="1:8" ht="14.25" customHeight="1">
      <c r="A222" s="1"/>
      <c r="B222" s="122" t="str">
        <f ca="1">IFERROR(__xludf.DUMMYFUNCTION("""COMPUTED_VALUE"""),"Afectación Económica o presupuestal")</f>
        <v>Afectación Económica o presupuestal</v>
      </c>
      <c r="C222" s="122"/>
    </row>
    <row r="223" spans="1:8" ht="14.25" customHeight="1">
      <c r="B223" s="122" t="str">
        <f ca="1">IFERROR(__xludf.DUMMYFUNCTION("""COMPUTED_VALUE"""),"Pérdida Reputacional")</f>
        <v>Pérdida Reputacional</v>
      </c>
      <c r="C223" s="122"/>
      <c r="F223" s="123" t="s">
        <v>266</v>
      </c>
    </row>
    <row r="224" spans="1:8" ht="14.25" customHeight="1">
      <c r="B224" s="18"/>
      <c r="C224" s="18"/>
      <c r="F224" s="123" t="s">
        <v>267</v>
      </c>
    </row>
    <row r="225" spans="2:4" ht="14.25" customHeight="1">
      <c r="B225" s="18"/>
      <c r="C225" s="18"/>
    </row>
    <row r="226" spans="2:4" ht="14.25" customHeight="1">
      <c r="B226" s="18"/>
      <c r="C226" s="18"/>
    </row>
    <row r="227" spans="2:4" ht="14.25" customHeight="1">
      <c r="B227" s="18"/>
      <c r="C227" s="18"/>
      <c r="D227" s="18"/>
    </row>
    <row r="228" spans="2:4" ht="14.25" customHeight="1">
      <c r="B228" s="18"/>
      <c r="C228" s="18"/>
      <c r="D228" s="18"/>
    </row>
    <row r="229" spans="2:4" ht="14.25" customHeight="1">
      <c r="B229" s="18"/>
      <c r="C229" s="18"/>
      <c r="D229" s="18"/>
    </row>
    <row r="230" spans="2:4" ht="14.25" customHeight="1">
      <c r="B230" s="18"/>
      <c r="C230" s="18"/>
      <c r="D230" s="18"/>
    </row>
    <row r="231" spans="2:4" ht="14.25" customHeight="1">
      <c r="B231" s="18"/>
      <c r="C231" s="18"/>
      <c r="D231" s="18"/>
    </row>
    <row r="232" spans="2:4" ht="14.25" customHeight="1">
      <c r="B232" s="18"/>
      <c r="C232" s="18"/>
      <c r="D232" s="18"/>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125" customWidth="1"/>
    <col min="6" max="26" width="12.5" customWidth="1"/>
  </cols>
  <sheetData>
    <row r="1" spans="1:26" ht="24" customHeight="1">
      <c r="A1" s="124"/>
      <c r="B1" s="544" t="s">
        <v>268</v>
      </c>
      <c r="C1" s="545"/>
      <c r="D1" s="545"/>
      <c r="E1" s="545"/>
      <c r="F1" s="546"/>
      <c r="G1" s="124"/>
      <c r="H1" s="124"/>
      <c r="I1" s="124"/>
      <c r="J1" s="124"/>
      <c r="K1" s="124"/>
      <c r="L1" s="124"/>
      <c r="M1" s="124"/>
      <c r="N1" s="124"/>
      <c r="O1" s="124"/>
      <c r="P1" s="124"/>
      <c r="Q1" s="124"/>
      <c r="R1" s="124"/>
      <c r="S1" s="124"/>
      <c r="T1" s="124"/>
      <c r="U1" s="124"/>
      <c r="V1" s="124"/>
      <c r="W1" s="124"/>
      <c r="X1" s="124"/>
      <c r="Y1" s="124"/>
      <c r="Z1" s="124"/>
    </row>
    <row r="2" spans="1:26" ht="12.75" customHeight="1">
      <c r="A2" s="124"/>
      <c r="B2" s="125"/>
      <c r="C2" s="125"/>
      <c r="D2" s="125"/>
      <c r="E2" s="125"/>
      <c r="F2" s="125"/>
      <c r="G2" s="124"/>
      <c r="H2" s="124"/>
      <c r="I2" s="124"/>
      <c r="J2" s="124"/>
      <c r="K2" s="124"/>
      <c r="L2" s="124"/>
      <c r="M2" s="124"/>
      <c r="N2" s="124"/>
      <c r="O2" s="124"/>
      <c r="P2" s="124"/>
      <c r="Q2" s="124"/>
      <c r="R2" s="124"/>
      <c r="S2" s="124"/>
      <c r="T2" s="124"/>
      <c r="U2" s="124"/>
      <c r="V2" s="124"/>
      <c r="W2" s="124"/>
      <c r="X2" s="124"/>
      <c r="Y2" s="124"/>
      <c r="Z2" s="124"/>
    </row>
    <row r="3" spans="1:26" ht="12.75" customHeight="1">
      <c r="A3" s="124"/>
      <c r="B3" s="547" t="s">
        <v>269</v>
      </c>
      <c r="C3" s="545"/>
      <c r="D3" s="548"/>
      <c r="E3" s="126" t="s">
        <v>270</v>
      </c>
      <c r="F3" s="127" t="s">
        <v>271</v>
      </c>
      <c r="G3" s="124"/>
      <c r="H3" s="124"/>
      <c r="I3" s="124"/>
      <c r="J3" s="124"/>
      <c r="K3" s="124"/>
      <c r="L3" s="124"/>
      <c r="M3" s="124"/>
      <c r="N3" s="124"/>
      <c r="O3" s="124"/>
      <c r="P3" s="124"/>
      <c r="Q3" s="124"/>
      <c r="R3" s="124"/>
      <c r="S3" s="124"/>
      <c r="T3" s="124"/>
      <c r="U3" s="124"/>
      <c r="V3" s="124"/>
      <c r="W3" s="124"/>
      <c r="X3" s="124"/>
      <c r="Y3" s="124"/>
      <c r="Z3" s="124"/>
    </row>
    <row r="4" spans="1:26" ht="12.75" customHeight="1">
      <c r="A4" s="124"/>
      <c r="B4" s="549" t="s">
        <v>272</v>
      </c>
      <c r="C4" s="552" t="s">
        <v>109</v>
      </c>
      <c r="D4" s="128" t="s">
        <v>118</v>
      </c>
      <c r="E4" s="129" t="s">
        <v>273</v>
      </c>
      <c r="F4" s="130">
        <v>0.25</v>
      </c>
      <c r="G4" s="124"/>
      <c r="H4" s="124"/>
      <c r="I4" s="124"/>
      <c r="J4" s="124"/>
      <c r="K4" s="124"/>
      <c r="L4" s="124"/>
      <c r="M4" s="124"/>
      <c r="N4" s="124"/>
      <c r="O4" s="124"/>
      <c r="P4" s="124"/>
      <c r="Q4" s="124"/>
      <c r="R4" s="124"/>
      <c r="S4" s="124"/>
      <c r="T4" s="124"/>
      <c r="U4" s="124"/>
      <c r="V4" s="124"/>
      <c r="W4" s="124"/>
      <c r="X4" s="124"/>
      <c r="Y4" s="124"/>
      <c r="Z4" s="124"/>
    </row>
    <row r="5" spans="1:26" ht="12.75" customHeight="1">
      <c r="A5" s="124"/>
      <c r="B5" s="550"/>
      <c r="C5" s="535"/>
      <c r="D5" s="131" t="s">
        <v>274</v>
      </c>
      <c r="E5" s="132" t="s">
        <v>275</v>
      </c>
      <c r="F5" s="133">
        <v>0.15</v>
      </c>
      <c r="G5" s="124"/>
      <c r="H5" s="124"/>
      <c r="I5" s="124"/>
      <c r="J5" s="124"/>
      <c r="K5" s="124"/>
      <c r="L5" s="124"/>
      <c r="M5" s="124"/>
      <c r="N5" s="124"/>
      <c r="O5" s="124"/>
      <c r="P5" s="124"/>
      <c r="Q5" s="124"/>
      <c r="R5" s="124"/>
      <c r="S5" s="124"/>
      <c r="T5" s="124"/>
      <c r="U5" s="124"/>
      <c r="V5" s="124"/>
      <c r="W5" s="124"/>
      <c r="X5" s="124"/>
      <c r="Y5" s="124"/>
      <c r="Z5" s="124"/>
    </row>
    <row r="6" spans="1:26" ht="12.75" customHeight="1">
      <c r="A6" s="124"/>
      <c r="B6" s="550"/>
      <c r="C6" s="536"/>
      <c r="D6" s="131" t="s">
        <v>276</v>
      </c>
      <c r="E6" s="132" t="s">
        <v>277</v>
      </c>
      <c r="F6" s="133">
        <v>0.1</v>
      </c>
      <c r="G6" s="124"/>
      <c r="H6" s="124"/>
      <c r="I6" s="124"/>
      <c r="J6" s="124"/>
      <c r="K6" s="124"/>
      <c r="L6" s="124"/>
      <c r="M6" s="124"/>
      <c r="N6" s="124"/>
      <c r="O6" s="124"/>
      <c r="P6" s="124"/>
      <c r="Q6" s="124"/>
      <c r="R6" s="124"/>
      <c r="S6" s="124"/>
      <c r="T6" s="124"/>
      <c r="U6" s="124"/>
      <c r="V6" s="124"/>
      <c r="W6" s="124"/>
      <c r="X6" s="124"/>
      <c r="Y6" s="124"/>
      <c r="Z6" s="124"/>
    </row>
    <row r="7" spans="1:26" ht="12.75" customHeight="1">
      <c r="A7" s="124"/>
      <c r="B7" s="550"/>
      <c r="C7" s="542" t="s">
        <v>110</v>
      </c>
      <c r="D7" s="131" t="s">
        <v>278</v>
      </c>
      <c r="E7" s="132" t="s">
        <v>279</v>
      </c>
      <c r="F7" s="133">
        <v>0.25</v>
      </c>
      <c r="G7" s="124"/>
      <c r="H7" s="124"/>
      <c r="I7" s="124"/>
      <c r="J7" s="124"/>
      <c r="K7" s="124"/>
      <c r="L7" s="124"/>
      <c r="M7" s="124"/>
      <c r="N7" s="124"/>
      <c r="O7" s="124"/>
      <c r="P7" s="124"/>
      <c r="Q7" s="124"/>
      <c r="R7" s="124"/>
      <c r="S7" s="124"/>
      <c r="T7" s="124"/>
      <c r="U7" s="124"/>
      <c r="V7" s="124"/>
      <c r="W7" s="124"/>
      <c r="X7" s="124"/>
      <c r="Y7" s="124"/>
      <c r="Z7" s="124"/>
    </row>
    <row r="8" spans="1:26" ht="12.75" customHeight="1">
      <c r="A8" s="124"/>
      <c r="B8" s="551"/>
      <c r="C8" s="536"/>
      <c r="D8" s="131" t="s">
        <v>119</v>
      </c>
      <c r="E8" s="132" t="s">
        <v>280</v>
      </c>
      <c r="F8" s="133">
        <v>0.15</v>
      </c>
      <c r="G8" s="124"/>
      <c r="H8" s="124"/>
      <c r="I8" s="124"/>
      <c r="J8" s="124"/>
      <c r="K8" s="124"/>
      <c r="L8" s="124"/>
      <c r="M8" s="124"/>
      <c r="N8" s="124"/>
      <c r="O8" s="124"/>
      <c r="P8" s="124"/>
      <c r="Q8" s="124"/>
      <c r="R8" s="124"/>
      <c r="S8" s="124"/>
      <c r="T8" s="124"/>
      <c r="U8" s="124"/>
      <c r="V8" s="124"/>
      <c r="W8" s="124"/>
      <c r="X8" s="124"/>
      <c r="Y8" s="124"/>
      <c r="Z8" s="124"/>
    </row>
    <row r="9" spans="1:26" ht="12.75" customHeight="1">
      <c r="A9" s="124"/>
      <c r="B9" s="553" t="s">
        <v>281</v>
      </c>
      <c r="C9" s="542" t="s">
        <v>112</v>
      </c>
      <c r="D9" s="131" t="s">
        <v>120</v>
      </c>
      <c r="E9" s="132" t="s">
        <v>282</v>
      </c>
      <c r="F9" s="134" t="s">
        <v>283</v>
      </c>
      <c r="G9" s="124"/>
      <c r="H9" s="124"/>
      <c r="I9" s="124"/>
      <c r="J9" s="124"/>
      <c r="K9" s="124"/>
      <c r="L9" s="124"/>
      <c r="M9" s="124"/>
      <c r="N9" s="124"/>
      <c r="O9" s="124"/>
      <c r="P9" s="124"/>
      <c r="Q9" s="124"/>
      <c r="R9" s="124"/>
      <c r="S9" s="124"/>
      <c r="T9" s="124"/>
      <c r="U9" s="124"/>
      <c r="V9" s="124"/>
      <c r="W9" s="124"/>
      <c r="X9" s="124"/>
      <c r="Y9" s="124"/>
      <c r="Z9" s="124"/>
    </row>
    <row r="10" spans="1:26" ht="12.75" customHeight="1">
      <c r="A10" s="124"/>
      <c r="B10" s="550"/>
      <c r="C10" s="536"/>
      <c r="D10" s="131" t="s">
        <v>126</v>
      </c>
      <c r="E10" s="132" t="s">
        <v>284</v>
      </c>
      <c r="F10" s="134" t="s">
        <v>283</v>
      </c>
      <c r="G10" s="124"/>
      <c r="H10" s="124"/>
      <c r="I10" s="124"/>
      <c r="J10" s="124"/>
      <c r="K10" s="124"/>
      <c r="L10" s="124"/>
      <c r="M10" s="124"/>
      <c r="N10" s="124"/>
      <c r="O10" s="124"/>
      <c r="P10" s="124"/>
      <c r="Q10" s="124"/>
      <c r="R10" s="124"/>
      <c r="S10" s="124"/>
      <c r="T10" s="124"/>
      <c r="U10" s="124"/>
      <c r="V10" s="124"/>
      <c r="W10" s="124"/>
      <c r="X10" s="124"/>
      <c r="Y10" s="124"/>
      <c r="Z10" s="124"/>
    </row>
    <row r="11" spans="1:26" ht="12.75" customHeight="1">
      <c r="A11" s="124"/>
      <c r="B11" s="550"/>
      <c r="C11" s="542" t="s">
        <v>113</v>
      </c>
      <c r="D11" s="131" t="s">
        <v>121</v>
      </c>
      <c r="E11" s="132" t="s">
        <v>285</v>
      </c>
      <c r="F11" s="134" t="s">
        <v>283</v>
      </c>
      <c r="G11" s="124"/>
      <c r="H11" s="124"/>
      <c r="I11" s="124"/>
      <c r="J11" s="124"/>
      <c r="K11" s="124"/>
      <c r="L11" s="124"/>
      <c r="M11" s="124"/>
      <c r="N11" s="124"/>
      <c r="O11" s="124"/>
      <c r="P11" s="124"/>
      <c r="Q11" s="124"/>
      <c r="R11" s="124"/>
      <c r="S11" s="124"/>
      <c r="T11" s="124"/>
      <c r="U11" s="124"/>
      <c r="V11" s="124"/>
      <c r="W11" s="124"/>
      <c r="X11" s="124"/>
      <c r="Y11" s="124"/>
      <c r="Z11" s="124"/>
    </row>
    <row r="12" spans="1:26" ht="12.75" customHeight="1">
      <c r="A12" s="124"/>
      <c r="B12" s="550"/>
      <c r="C12" s="536"/>
      <c r="D12" s="131" t="s">
        <v>286</v>
      </c>
      <c r="E12" s="132" t="s">
        <v>287</v>
      </c>
      <c r="F12" s="134" t="s">
        <v>283</v>
      </c>
      <c r="G12" s="124"/>
      <c r="H12" s="124"/>
      <c r="I12" s="124"/>
      <c r="J12" s="124"/>
      <c r="K12" s="124"/>
      <c r="L12" s="124"/>
      <c r="M12" s="124"/>
      <c r="N12" s="124"/>
      <c r="O12" s="124"/>
      <c r="P12" s="124"/>
      <c r="Q12" s="124"/>
      <c r="R12" s="124"/>
      <c r="S12" s="124"/>
      <c r="T12" s="124"/>
      <c r="U12" s="124"/>
      <c r="V12" s="124"/>
      <c r="W12" s="124"/>
      <c r="X12" s="124"/>
      <c r="Y12" s="124"/>
      <c r="Z12" s="124"/>
    </row>
    <row r="13" spans="1:26" ht="12.75" customHeight="1">
      <c r="A13" s="124"/>
      <c r="B13" s="550"/>
      <c r="C13" s="542" t="s">
        <v>114</v>
      </c>
      <c r="D13" s="131" t="s">
        <v>122</v>
      </c>
      <c r="E13" s="132" t="s">
        <v>288</v>
      </c>
      <c r="F13" s="134" t="s">
        <v>283</v>
      </c>
      <c r="G13" s="124"/>
      <c r="H13" s="124"/>
      <c r="I13" s="124"/>
      <c r="J13" s="124"/>
      <c r="K13" s="124"/>
      <c r="L13" s="124"/>
      <c r="M13" s="124"/>
      <c r="N13" s="124"/>
      <c r="O13" s="124"/>
      <c r="P13" s="124"/>
      <c r="Q13" s="124"/>
      <c r="R13" s="124"/>
      <c r="S13" s="124"/>
      <c r="T13" s="124"/>
      <c r="U13" s="124"/>
      <c r="V13" s="124"/>
      <c r="W13" s="124"/>
      <c r="X13" s="124"/>
      <c r="Y13" s="124"/>
      <c r="Z13" s="124"/>
    </row>
    <row r="14" spans="1:26" ht="12.75" customHeight="1">
      <c r="A14" s="124"/>
      <c r="B14" s="554"/>
      <c r="C14" s="543"/>
      <c r="D14" s="135" t="s">
        <v>289</v>
      </c>
      <c r="E14" s="136" t="s">
        <v>290</v>
      </c>
      <c r="F14" s="137" t="s">
        <v>283</v>
      </c>
      <c r="G14" s="124"/>
      <c r="H14" s="124"/>
      <c r="I14" s="124"/>
      <c r="J14" s="124"/>
      <c r="K14" s="124"/>
      <c r="L14" s="124"/>
      <c r="M14" s="124"/>
      <c r="N14" s="124"/>
      <c r="O14" s="124"/>
      <c r="P14" s="124"/>
      <c r="Q14" s="124"/>
      <c r="R14" s="124"/>
      <c r="S14" s="124"/>
      <c r="T14" s="124"/>
      <c r="U14" s="124"/>
      <c r="V14" s="124"/>
      <c r="W14" s="124"/>
      <c r="X14" s="124"/>
      <c r="Y14" s="124"/>
      <c r="Z14" s="124"/>
    </row>
    <row r="15" spans="1:26" ht="49.5" customHeight="1">
      <c r="A15" s="124"/>
      <c r="B15" s="541" t="s">
        <v>291</v>
      </c>
      <c r="C15" s="326"/>
      <c r="D15" s="326"/>
      <c r="E15" s="326"/>
      <c r="F15" s="326"/>
      <c r="G15" s="124"/>
      <c r="H15" s="124"/>
      <c r="I15" s="124"/>
      <c r="J15" s="124"/>
      <c r="K15" s="124"/>
      <c r="L15" s="124"/>
      <c r="M15" s="124"/>
      <c r="N15" s="124"/>
      <c r="O15" s="124"/>
      <c r="P15" s="124"/>
      <c r="Q15" s="124"/>
      <c r="R15" s="124"/>
      <c r="S15" s="124"/>
      <c r="T15" s="124"/>
      <c r="U15" s="124"/>
      <c r="V15" s="124"/>
      <c r="W15" s="124"/>
      <c r="X15" s="124"/>
      <c r="Y15" s="124"/>
      <c r="Z15" s="124"/>
    </row>
    <row r="16" spans="1:26" ht="27" customHeight="1">
      <c r="A16" s="124"/>
      <c r="B16" s="138"/>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row>
    <row r="17" spans="1:26" ht="12.75" customHeight="1">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row>
    <row r="18" spans="1:26" ht="12.75" customHeight="1">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row>
    <row r="19" spans="1:26" ht="12.75" customHeight="1">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spans="1:26" ht="12.75" customHeight="1">
      <c r="A20" s="124"/>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spans="1:26" ht="12.75" customHeight="1">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spans="1:26" ht="12.75" customHeight="1">
      <c r="A22" s="124"/>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spans="1:26" ht="12.75" customHeight="1">
      <c r="A23" s="124"/>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1:26" ht="12.75" customHeight="1">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spans="1:26" ht="12.75" customHeight="1">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12.75" customHeight="1">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spans="1:26" ht="12.75" customHeight="1">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spans="1:26" ht="12.75" customHeight="1">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spans="1:26" ht="12.75" customHeight="1">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spans="1:26" ht="12.75" customHeight="1">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spans="1:26" ht="12.7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spans="1:26" ht="12.7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26" ht="12.7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spans="1:26" ht="12.7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spans="1:26" ht="12.7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spans="1:26" ht="12.7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spans="1:26" ht="12.75" customHeight="1">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spans="1:26" ht="12.7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spans="1:26" ht="12.7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spans="1:26" ht="12.7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spans="1:26" ht="12.75" customHeight="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spans="1:26" ht="12.7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spans="1:26" ht="12.7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spans="1:26" ht="12.75" customHeight="1">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spans="1:26" ht="12.7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spans="1:26" ht="12.7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spans="1:26" ht="12.75"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spans="1:26" ht="12.75"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spans="1:26" ht="12.7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spans="1:26" ht="12.7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spans="1:26" ht="12.7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ht="12.7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spans="1:26" ht="12.7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spans="1:26" ht="12.7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spans="1:26" ht="12.7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spans="1:26" ht="12.7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spans="1:26" ht="12.7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spans="1:26" ht="12.7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1:26" ht="12.7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spans="1:26" ht="12.7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spans="1:26" ht="12.7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spans="1:26" ht="12.7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spans="1:26" ht="12.7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spans="1:26" ht="12.7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spans="1:26" ht="12.7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spans="1:26" ht="12.7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spans="1:26" ht="12.7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spans="1:26" ht="12.7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spans="1:26" ht="12.7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spans="1:26" ht="12.7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spans="1:26" ht="12.7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spans="1:26" ht="12.7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spans="1:26" ht="12.7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spans="1:26" ht="12.7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spans="1:26" ht="12.7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spans="1:26" ht="12.7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spans="1:26" ht="12.7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spans="1:26" ht="12.7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spans="1:26" ht="12.7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spans="1:26" ht="12.7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spans="1:26" ht="12.7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spans="1:26" ht="12.7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spans="1:26" ht="12.7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spans="1:26" ht="12.7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spans="1:26" ht="12.7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spans="1:26" ht="12.7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spans="1:26" ht="12.7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spans="1:26" ht="12.7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spans="1:26" ht="12.7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spans="1:26" ht="12.7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spans="1:26" ht="12.7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spans="1:26" ht="12.7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spans="1:26" ht="12.7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spans="1:26" ht="12.7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spans="1:26" ht="12.7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spans="1:26" ht="12.7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spans="1:26" ht="12.7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spans="1:26" ht="12.7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spans="1:26" ht="12.7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spans="1:26" ht="12.7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spans="1:26" ht="12.7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spans="1:26" ht="12.7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spans="1:26" ht="12.7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spans="1:26" ht="12.7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spans="1:26" ht="12.7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spans="1:26" ht="12.7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spans="1:26" ht="12.7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spans="1:26" ht="12.7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spans="1:26" ht="12.7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spans="1:26" ht="12.7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spans="1:26" ht="12.7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spans="1:26" ht="12.7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spans="1:26" ht="12.7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spans="1:26" ht="12.7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ht="12.7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ht="12.7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spans="1:26" ht="12.7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spans="1:26" ht="12.7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spans="1:26" ht="12.7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spans="1:26" ht="12.7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spans="1:26" ht="12.7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spans="1:26" ht="12.7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spans="1:26" ht="12.7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spans="1:26" ht="12.7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spans="1:26" ht="12.7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spans="1:26" ht="12.7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spans="1:26" ht="12.7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spans="1:26" ht="12.7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spans="1:26" ht="12.7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spans="1:26" ht="12.7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1:26" ht="12.7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spans="1:26" ht="12.7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spans="1:26" ht="12.7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spans="1:26" ht="12.7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spans="1:26" ht="12.7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spans="1:26" ht="12.7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spans="1:26" ht="12.7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spans="1:26" ht="12.7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spans="1:26" ht="12.7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spans="1:26" ht="12.7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spans="1:26" ht="12.7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spans="1:26" ht="12.7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spans="1:26" ht="12.7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spans="1:26" ht="12.7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spans="1:26" ht="12.7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1:26" ht="12.7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spans="1:26" ht="12.7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spans="1:26" ht="12.7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1:26" ht="12.7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spans="1:26" ht="12.7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spans="1:26" ht="12.7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spans="1:26" ht="12.7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spans="1:26" ht="12.7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spans="1:26" ht="12.7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spans="1:26" ht="12.7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spans="1:26" ht="12.7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spans="1:26" ht="12.7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1:26" ht="12.7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spans="1:26" ht="12.7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spans="1:26" ht="12.7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spans="1:26" ht="12.7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spans="1:26" ht="12.7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spans="1:26" ht="12.7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spans="1:26" ht="12.7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1:26" ht="12.7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spans="1:26" ht="12.7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spans="1:26" ht="12.7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spans="1:26" ht="12.7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spans="1:26" ht="12.7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spans="1:26" ht="12.7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spans="1:26" ht="12.7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spans="1:26" ht="12.7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spans="1:26" ht="12.7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spans="1:26" ht="12.7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1:26" ht="12.7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spans="1:26" ht="12.7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spans="1:26" ht="12.7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spans="1:26" ht="12.7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2.7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2.7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2.7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2.7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2.7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2.7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2.7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2.7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2.7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2.7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2.7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2.7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2.7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2.7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2.7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2.7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2.7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2.7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2.7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2.7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2.7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2.7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2.7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2.7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2.7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2.7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2.7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2.7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2.7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2.7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2.7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2.7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2.7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2.7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2.7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2.7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2.7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2.7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2.7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2.7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2.7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2.7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2.7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2.7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2.7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2.7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2.7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2.7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2.7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2.7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2.7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2.7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2.7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2.7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2.7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2.7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2.7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2.7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2.7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2.7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2.7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2.7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2.7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2.7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2.7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2.7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2.7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2.7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2.7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2.7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2.7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2.7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2.7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2.7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2.7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2.7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2.7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2.7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2.7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2.7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2.7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2.7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2.7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2.7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2.7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2.7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2.7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2.7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2.7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2.7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2.7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2.7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2.7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2.7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2.7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2.7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2.7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2.7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2.7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2.7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2.7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2.7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2.7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2.7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2.7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2.7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2.7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2.7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2.7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2.7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2.7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2.7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2.7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2.7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2.7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2.7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2.7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2.7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2.7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2.7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2.7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2.7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2.7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2.7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2.7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2.7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2.7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2.7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2.7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2.7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2.7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2.7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2.7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2.7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2.7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2.7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2.7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2.7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2.7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2.7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2.7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2.7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2.7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2.7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2.7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2.7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2.7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2.7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2.7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2.7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2.7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2.7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2.7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2.7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2.7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2.7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2.7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2.7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2.7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2.7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2.7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2.7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2.7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2.7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2.7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2.7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2.7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2.7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2.7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2.7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2.7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2.7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2.7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2.7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2.7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2.7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2.7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2.7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2.7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2.7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2.7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2.7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2.7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2.7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2.7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2.7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2.7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2.7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2.7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2.7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2.7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2.7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2.7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2.7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2.7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2.7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2.7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2.7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2.7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2.7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2.7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2.7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2.7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2.7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2.7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2.7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2.7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2.7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2.7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2.7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2.7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2.7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2.7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2.7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2.7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2.7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2.7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2.7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2.7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2.7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2.7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2.7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2.7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2.7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2.7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2.7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2.7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2.7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2.7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2.7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2.7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2.7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2.7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2.7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2.7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2.7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2.7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2.7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2.7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2.7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2.7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2.7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2.7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2.7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2.7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2.7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2.7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2.7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2.7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2.7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2.7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2.7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2.7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2.7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2.7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2.7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2.7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2.7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2.7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2.7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2.7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2.7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2.7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2.7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2.7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2.7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2.7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2.7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2.7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2.7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2.7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2.7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2.7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2.7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2.7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2.7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2.7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2.7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2.7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2.7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2.7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2.7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2.7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2.7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2.7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2.7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2.7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2.7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2.7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2.7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2.7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2.7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2.7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2.7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2.7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2.7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2.7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2.7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2.7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2.7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2.7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2.7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2.7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2.7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2.7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2.7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2.7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2.7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2.7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2.7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2.7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2.7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2.7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2.7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2.7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2.7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2.7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2.7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2.7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2.7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2.7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2.7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2.7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2.7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2.7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2.7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2.7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2.7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2.7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2.7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2.7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2.7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2.7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2.7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2.7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2.7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2.7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2.7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2.7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2.7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2.7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2.7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2.7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2.7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2.7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2.7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2.7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2.7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2.7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2.7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2.7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2.7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2.7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2.7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2.7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2.7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2.7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2.7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2.7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2.7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2.7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2.7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2.7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2.7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2.7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2.7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2.7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2.7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2.7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2.7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2.7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2.7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2.7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2.7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2.7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2.7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2.7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2.7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2.7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2.7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2.7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2.7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2.7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2.7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2.7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2.7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2.7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2.7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2.7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2.7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2.7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2.7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2.7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2.7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2.7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2.7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2.7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2.7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2.7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2.7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2.7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2.7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2.7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2.7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2.7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2.7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2.7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2.7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2.7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2.7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2.7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2.7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2.7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2.7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2.7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2.7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2.7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2.7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2.7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2.7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2.7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2.7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2.7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2.7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2.7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2.7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2.7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2.7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2.7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2.7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2.7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2.7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2.7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2.7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2.7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2.7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2.7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2.7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2.7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2.7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2.7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2.7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2.7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2.7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2.7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2.7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2.7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2.7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2.7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2.7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2.7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2.7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2.7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2.7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2.7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2.7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2.7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2.7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2.7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2.7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2.7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2.7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2.7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2.7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2.7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2.7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2.7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2.7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2.7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2.7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2.7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2.7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2.7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2.7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2.7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2.7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2.7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2.7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2.7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2.7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2.7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2.7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2.7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2.7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2.7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2.7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2.7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2.7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2.7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2.7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2.7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2.7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2.7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2.7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2.7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2.7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2.7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2.7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2.7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2.7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2.7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2.7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2.7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2.7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2.7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2.7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2.7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2.7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2.7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2.7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2.7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2.7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2.7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2.7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2.7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2.7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2.7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2.7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2.7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2.7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2.7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2.7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2.7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2.7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2.7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2.7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2.7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2.7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2.7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2.7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2.7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2.7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2.7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2.7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2.7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2.7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2.7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2.7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2.7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2.7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2.7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2.7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2.7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2.7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2.7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2.7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2.7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2.7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2.7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2.7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2.7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2.7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2.7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2.7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2.7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2.7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2.7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2.7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2.7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2.7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2.7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2.7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2.7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2.7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2.7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2.7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2.7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2.7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2.7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2.7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2.7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2.7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2.7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2.7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2.7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2.7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2.7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2.7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2.7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2.7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2.7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2.7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2.7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2.7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2.7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2.7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2.7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2.7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2.7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2.7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2.7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2.7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2.7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2.7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2.7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2.7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2.7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2.7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2.7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2.7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2.7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2.7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2.7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2.7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2.7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2.7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2.7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2.7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2.7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2.7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2.7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2.7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2.7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2.7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2.7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2.7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2.7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2.7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2.7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2.7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2.7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2.7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2.7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2.7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2.7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2.7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2.7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2.7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2.7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2.7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2.7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2.7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2.7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2.7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2.7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2.7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2.7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2.7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2.7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2.7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2.7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2.7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2.7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2.7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2.7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2.7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2.7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2.7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2.7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2.7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2.7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2.7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2.7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2.7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2.7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2.7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2.7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2.7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2.7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2.7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2.7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2.7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2.7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2.7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2.7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2.7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2.7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2.7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2.7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2.7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2.7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2.7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2.7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2.7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2.7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2.7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2.7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2.7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2.7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2.7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2.7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2.7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2.7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2.7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2.7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2.7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2.7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2.7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2.7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2.7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2.7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2.7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2.7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2.7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2.7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2.7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2.7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2.7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2.7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2.7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2.7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2.7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2.7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2.7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2.7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2.7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2.7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2.7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2.7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2.7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2.7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2.7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2.7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2.7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2.7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2.7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2.7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2.7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2.7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2.7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2.7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2.7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2.7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2.7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2.7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2.7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2.7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2.7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2.7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2.7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2.7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2.7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2.7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2.7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2.7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2.7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2.7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2.7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2.7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2.7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2.7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2.7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2.7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2.7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2.7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2.7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2.7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2.7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2.7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2.7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2.7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2.7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2.7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2.7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2.7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2.7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2.7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2.7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2.7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2.7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2.7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2.7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2.7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2.7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2.7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2.7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2.7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2.7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2.7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2.7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2.7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2.7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2.7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2.7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2.7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2.7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2.7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2.7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2.7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2.7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2.7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2.7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2.7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2.7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2.7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2.7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2.7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2.7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2.7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2.7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2.7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2.7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2.7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2.7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2.7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2.7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2.7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2.7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2.7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2.7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2.7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2.7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2.7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2.7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2.7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2.7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2.7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2.7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2.7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2.7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2.7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2.7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2.7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2.7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2.7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2.7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2.7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2.7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2.7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1:26" ht="12.7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1:26" ht="12.7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1:26" ht="12.7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S65"/>
  <sheetViews>
    <sheetView zoomScale="140" zoomScaleNormal="140" workbookViewId="0">
      <selection sqref="A1:B1"/>
    </sheetView>
  </sheetViews>
  <sheetFormatPr baseColWidth="10" defaultColWidth="12.625" defaultRowHeight="15" customHeight="1"/>
  <sheetData>
    <row r="1" spans="1:19">
      <c r="A1" s="557" t="s">
        <v>292</v>
      </c>
      <c r="B1" s="298"/>
    </row>
    <row r="7" spans="1:19" ht="15" customHeight="1">
      <c r="G7" s="558" t="s">
        <v>293</v>
      </c>
      <c r="H7" s="298"/>
      <c r="I7" s="298"/>
      <c r="J7" s="298"/>
    </row>
    <row r="8" spans="1:19" ht="15" customHeight="1">
      <c r="G8" s="298"/>
      <c r="H8" s="298"/>
      <c r="I8" s="298"/>
      <c r="J8" s="298"/>
    </row>
    <row r="9" spans="1:19">
      <c r="G9" s="555"/>
      <c r="H9" s="298"/>
      <c r="I9" s="298"/>
      <c r="J9" s="298"/>
      <c r="S9" s="559"/>
    </row>
    <row r="10" spans="1:19" ht="15" customHeight="1">
      <c r="G10" s="558" t="s">
        <v>294</v>
      </c>
      <c r="H10" s="298"/>
      <c r="I10" s="298"/>
      <c r="J10" s="298"/>
      <c r="S10" s="560"/>
    </row>
    <row r="11" spans="1:19" ht="14.25">
      <c r="G11" s="298"/>
      <c r="H11" s="298"/>
      <c r="I11" s="298"/>
      <c r="J11" s="298"/>
      <c r="S11" s="561"/>
    </row>
    <row r="12" spans="1:19">
      <c r="A12" s="139" t="s">
        <v>228</v>
      </c>
      <c r="G12" s="563"/>
      <c r="H12" s="298"/>
      <c r="I12" s="298"/>
      <c r="J12" s="298"/>
      <c r="S12" s="562"/>
    </row>
    <row r="13" spans="1:19" ht="14.25">
      <c r="G13" s="556" t="s">
        <v>295</v>
      </c>
      <c r="H13" s="298"/>
      <c r="I13" s="298"/>
      <c r="J13" s="298"/>
    </row>
    <row r="14" spans="1:19" ht="15" customHeight="1">
      <c r="G14" s="298"/>
      <c r="H14" s="298"/>
      <c r="I14" s="298"/>
      <c r="J14" s="298"/>
    </row>
    <row r="15" spans="1:19">
      <c r="G15" s="555"/>
      <c r="H15" s="298"/>
      <c r="I15" s="298"/>
      <c r="J15" s="298"/>
    </row>
    <row r="16" spans="1:19" ht="15" customHeight="1">
      <c r="G16" s="556" t="s">
        <v>296</v>
      </c>
      <c r="H16" s="298"/>
      <c r="I16" s="298"/>
      <c r="J16" s="298"/>
    </row>
    <row r="17" spans="1:10" ht="15" customHeight="1">
      <c r="G17" s="298"/>
      <c r="H17" s="298"/>
      <c r="I17" s="298"/>
      <c r="J17" s="298"/>
    </row>
    <row r="23" spans="1:10">
      <c r="A23" s="139" t="s">
        <v>297</v>
      </c>
      <c r="G23" s="557" t="s">
        <v>298</v>
      </c>
      <c r="H23" s="298"/>
    </row>
    <row r="64" spans="1:1">
      <c r="A64" s="139" t="s">
        <v>299</v>
      </c>
    </row>
    <row r="65" spans="15:15">
      <c r="O65" s="139" t="s">
        <v>300</v>
      </c>
    </row>
  </sheetData>
  <mergeCells count="11">
    <mergeCell ref="S9:S10"/>
    <mergeCell ref="G10:J11"/>
    <mergeCell ref="S11:S12"/>
    <mergeCell ref="G12:J12"/>
    <mergeCell ref="G13:J14"/>
    <mergeCell ref="G15:J15"/>
    <mergeCell ref="G16:J17"/>
    <mergeCell ref="G23:H23"/>
    <mergeCell ref="A1:B1"/>
    <mergeCell ref="G7:J8"/>
    <mergeCell ref="G9:J9"/>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Lina Marcela Piñeros Lopez</cp:lastModifiedBy>
  <cp:lastPrinted>2023-05-03T18:50:15Z</cp:lastPrinted>
  <dcterms:created xsi:type="dcterms:W3CDTF">2020-03-24T23:12:47Z</dcterms:created>
  <dcterms:modified xsi:type="dcterms:W3CDTF">2023-05-05T22:14:43Z</dcterms:modified>
</cp:coreProperties>
</file>