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mc:AlternateContent xmlns:mc="http://schemas.openxmlformats.org/markup-compatibility/2006">
    <mc:Choice Requires="x15">
      <x15ac:absPath xmlns:x15ac="http://schemas.microsoft.com/office/spreadsheetml/2010/11/ac" url="C:\Users\lina.pineros\Downloads\"/>
    </mc:Choice>
  </mc:AlternateContent>
  <xr:revisionPtr revIDLastSave="0" documentId="13_ncr:1_{E425C07A-A9C9-4C7F-8CFB-D4ECF695F60D}" xr6:coauthVersionLast="36" xr6:coauthVersionMax="36" xr10:uidLastSave="{00000000-0000-0000-0000-000000000000}"/>
  <bookViews>
    <workbookView xWindow="0" yWindow="0" windowWidth="20490" windowHeight="7125" firstSheet="1" activeTab="1" xr2:uid="{00000000-000D-0000-FFFF-FFFF00000000}"/>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final'!$A$1:$AQ$34</definedName>
  </definedNames>
  <calcPr calcId="191029"/>
  <extLst>
    <ext uri="GoogleSheetsCustomDataVersion1">
      <go:sheetsCustomData xmlns:go="http://customooxmlschemas.google.com/" r:id="rId15" roundtripDataSignature="AMtx7mjL3ACIWzTOGtdGIyB2BkZMvc3Pqw=="/>
    </ext>
  </extLst>
</workbook>
</file>

<file path=xl/calcChain.xml><?xml version="1.0" encoding="utf-8"?>
<calcChain xmlns="http://schemas.openxmlformats.org/spreadsheetml/2006/main">
  <c r="AI30" i="2" l="1"/>
  <c r="AH30" i="2"/>
  <c r="AG30" i="2" s="1"/>
  <c r="B223" i="7" l="1"/>
  <c r="B222" i="7"/>
  <c r="F221" i="7"/>
  <c r="B221" i="7"/>
  <c r="F220" i="7"/>
  <c r="F219" i="7"/>
  <c r="F218" i="7"/>
  <c r="F217" i="7"/>
  <c r="F216" i="7"/>
  <c r="F215" i="7"/>
  <c r="F214" i="7"/>
  <c r="F213" i="7"/>
  <c r="F212" i="7"/>
  <c r="F211" i="7"/>
  <c r="H210" i="7"/>
  <c r="F210" i="7"/>
  <c r="C81" i="5"/>
  <c r="C79" i="5"/>
  <c r="C77" i="5"/>
  <c r="W73" i="5"/>
  <c r="C82" i="5" s="1"/>
  <c r="V73" i="5"/>
  <c r="U73" i="5"/>
  <c r="T73" i="5"/>
  <c r="S73" i="5"/>
  <c r="C80" i="5" s="1"/>
  <c r="R73" i="5"/>
  <c r="Q73" i="5"/>
  <c r="P73" i="5"/>
  <c r="O73" i="5"/>
  <c r="C78" i="5" s="1"/>
  <c r="N73" i="5"/>
  <c r="M73" i="5"/>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G51" i="4"/>
  <c r="AF51" i="4"/>
  <c r="AA51" i="4"/>
  <c r="Z51" i="4"/>
  <c r="U51" i="4"/>
  <c r="T51" i="4"/>
  <c r="O51" i="4"/>
  <c r="N51" i="4"/>
  <c r="AI48" i="4"/>
  <c r="AH48" i="4"/>
  <c r="AC48" i="4"/>
  <c r="AB48" i="4"/>
  <c r="W48" i="4"/>
  <c r="V48" i="4"/>
  <c r="Q48" i="4"/>
  <c r="P48" i="4"/>
  <c r="K48" i="4"/>
  <c r="J48" i="4"/>
  <c r="AM47" i="4"/>
  <c r="AK47" i="4"/>
  <c r="AG47" i="4"/>
  <c r="AE47" i="4"/>
  <c r="AA47" i="4"/>
  <c r="Y47" i="4"/>
  <c r="U47" i="4"/>
  <c r="S47" i="4"/>
  <c r="O47" i="4"/>
  <c r="M47" i="4"/>
  <c r="AL46" i="4"/>
  <c r="AJ46" i="4"/>
  <c r="AI46" i="4"/>
  <c r="AH46" i="4"/>
  <c r="AF46" i="4"/>
  <c r="AD46" i="4"/>
  <c r="AC46" i="4"/>
  <c r="AB46" i="4"/>
  <c r="Z46" i="4"/>
  <c r="X46" i="4"/>
  <c r="W46" i="4"/>
  <c r="V46" i="4"/>
  <c r="T46" i="4"/>
  <c r="R46" i="4"/>
  <c r="Q46" i="4"/>
  <c r="P46" i="4"/>
  <c r="N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G41" i="4"/>
  <c r="AF41" i="4"/>
  <c r="AA41" i="4"/>
  <c r="Z41" i="4"/>
  <c r="U41" i="4"/>
  <c r="T41" i="4"/>
  <c r="O41" i="4"/>
  <c r="N41" i="4"/>
  <c r="AI38" i="4"/>
  <c r="AH38" i="4"/>
  <c r="AC38" i="4"/>
  <c r="AB38" i="4"/>
  <c r="W38" i="4"/>
  <c r="V38" i="4"/>
  <c r="Q38" i="4"/>
  <c r="P38" i="4"/>
  <c r="K38" i="4"/>
  <c r="J38" i="4"/>
  <c r="AM37" i="4"/>
  <c r="AK37" i="4"/>
  <c r="AG37" i="4"/>
  <c r="AE37" i="4"/>
  <c r="AA37" i="4"/>
  <c r="Y37" i="4"/>
  <c r="U37" i="4"/>
  <c r="S37" i="4"/>
  <c r="O37" i="4"/>
  <c r="M37" i="4"/>
  <c r="AL36" i="4"/>
  <c r="AJ36" i="4"/>
  <c r="AI36" i="4"/>
  <c r="AH36" i="4"/>
  <c r="AF36" i="4"/>
  <c r="AD36" i="4"/>
  <c r="AC36" i="4"/>
  <c r="AB36" i="4"/>
  <c r="Z36" i="4"/>
  <c r="X36" i="4"/>
  <c r="W36" i="4"/>
  <c r="V36" i="4"/>
  <c r="T36" i="4"/>
  <c r="R36" i="4"/>
  <c r="Q36" i="4"/>
  <c r="P36" i="4"/>
  <c r="N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G31" i="4"/>
  <c r="AF31" i="4"/>
  <c r="AA31" i="4"/>
  <c r="Z31" i="4"/>
  <c r="U31" i="4"/>
  <c r="T31" i="4"/>
  <c r="O31" i="4"/>
  <c r="N31" i="4"/>
  <c r="AI28" i="4"/>
  <c r="AH28" i="4"/>
  <c r="AC28" i="4"/>
  <c r="AB28" i="4"/>
  <c r="W28" i="4"/>
  <c r="V28" i="4"/>
  <c r="Q28" i="4"/>
  <c r="P28" i="4"/>
  <c r="K28" i="4"/>
  <c r="J28" i="4"/>
  <c r="AM27" i="4"/>
  <c r="AK27" i="4"/>
  <c r="AG27" i="4"/>
  <c r="AE27" i="4"/>
  <c r="AA27" i="4"/>
  <c r="Y27" i="4"/>
  <c r="U27" i="4"/>
  <c r="S27" i="4"/>
  <c r="O27" i="4"/>
  <c r="M27" i="4"/>
  <c r="AL26" i="4"/>
  <c r="AJ26" i="4"/>
  <c r="AI26" i="4"/>
  <c r="AH26" i="4"/>
  <c r="AF26" i="4"/>
  <c r="AD26" i="4"/>
  <c r="AC26" i="4"/>
  <c r="AB26" i="4"/>
  <c r="Z26" i="4"/>
  <c r="X26" i="4"/>
  <c r="W26" i="4"/>
  <c r="V26" i="4"/>
  <c r="T26" i="4"/>
  <c r="R26" i="4"/>
  <c r="Q26" i="4"/>
  <c r="P26" i="4"/>
  <c r="N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G21" i="4"/>
  <c r="AF21" i="4"/>
  <c r="AA21" i="4"/>
  <c r="Z21" i="4"/>
  <c r="U21" i="4"/>
  <c r="T21" i="4"/>
  <c r="O21" i="4"/>
  <c r="N21" i="4"/>
  <c r="AI18" i="4"/>
  <c r="AH18" i="4"/>
  <c r="AC18" i="4"/>
  <c r="AB18" i="4"/>
  <c r="W18" i="4"/>
  <c r="V18" i="4"/>
  <c r="Q18" i="4"/>
  <c r="P18" i="4"/>
  <c r="K18" i="4"/>
  <c r="J18" i="4"/>
  <c r="AM17" i="4"/>
  <c r="AK17" i="4"/>
  <c r="AG17" i="4"/>
  <c r="AE17" i="4"/>
  <c r="AA17" i="4"/>
  <c r="Y17" i="4"/>
  <c r="U17" i="4"/>
  <c r="S17" i="4"/>
  <c r="O17" i="4"/>
  <c r="M17" i="4"/>
  <c r="AL16" i="4"/>
  <c r="AJ16" i="4"/>
  <c r="AI16" i="4"/>
  <c r="AH16" i="4"/>
  <c r="AF16" i="4"/>
  <c r="AD16" i="4"/>
  <c r="AC16" i="4"/>
  <c r="AB16" i="4"/>
  <c r="Z16" i="4"/>
  <c r="X16" i="4"/>
  <c r="W16" i="4"/>
  <c r="V16" i="4"/>
  <c r="T16" i="4"/>
  <c r="R16" i="4"/>
  <c r="Q16" i="4"/>
  <c r="P16" i="4"/>
  <c r="N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G11" i="4"/>
  <c r="AF11" i="4"/>
  <c r="AA11" i="4"/>
  <c r="Z11" i="4"/>
  <c r="U11" i="4"/>
  <c r="T11" i="4"/>
  <c r="O11" i="4"/>
  <c r="N11" i="4"/>
  <c r="AI8" i="4"/>
  <c r="AH8" i="4"/>
  <c r="AC8" i="4"/>
  <c r="AB8" i="4"/>
  <c r="W8" i="4"/>
  <c r="V8" i="4"/>
  <c r="Q8" i="4"/>
  <c r="P8" i="4"/>
  <c r="K8" i="4"/>
  <c r="J8" i="4"/>
  <c r="AM7" i="4"/>
  <c r="AK7" i="4"/>
  <c r="AG7" i="4"/>
  <c r="AE7" i="4"/>
  <c r="AA7" i="4"/>
  <c r="Y7" i="4"/>
  <c r="U7" i="4"/>
  <c r="S7" i="4"/>
  <c r="O7" i="4"/>
  <c r="M7" i="4"/>
  <c r="AL6" i="4"/>
  <c r="AJ6" i="4"/>
  <c r="AI6" i="4"/>
  <c r="AH6" i="4"/>
  <c r="AF6" i="4"/>
  <c r="AD6" i="4"/>
  <c r="AC6" i="4"/>
  <c r="AB6" i="4"/>
  <c r="Z6" i="4"/>
  <c r="X6" i="4"/>
  <c r="W6" i="4"/>
  <c r="V6" i="4"/>
  <c r="T6" i="4"/>
  <c r="R6" i="4"/>
  <c r="Q6" i="4"/>
  <c r="P6" i="4"/>
  <c r="N6" i="4"/>
  <c r="L6" i="4"/>
  <c r="K6" i="4"/>
  <c r="J6" i="4"/>
  <c r="AL44" i="3"/>
  <c r="AJ44" i="3"/>
  <c r="AF44" i="3"/>
  <c r="AD44" i="3"/>
  <c r="Z44" i="3"/>
  <c r="X44" i="3"/>
  <c r="T44" i="3"/>
  <c r="R44" i="3"/>
  <c r="N44" i="3"/>
  <c r="L44" i="3"/>
  <c r="AL36" i="3"/>
  <c r="AJ36" i="3"/>
  <c r="AF36" i="3"/>
  <c r="AD36" i="3"/>
  <c r="Z36" i="3"/>
  <c r="X36" i="3"/>
  <c r="T36" i="3"/>
  <c r="R36" i="3"/>
  <c r="N36" i="3"/>
  <c r="L36" i="3"/>
  <c r="AL28" i="3"/>
  <c r="AJ28" i="3"/>
  <c r="AF28" i="3"/>
  <c r="AD28" i="3"/>
  <c r="Z28" i="3"/>
  <c r="X28" i="3"/>
  <c r="T28" i="3"/>
  <c r="R28" i="3"/>
  <c r="N28" i="3"/>
  <c r="L28" i="3"/>
  <c r="AL20" i="3"/>
  <c r="AJ20" i="3"/>
  <c r="AF20" i="3"/>
  <c r="AD20" i="3"/>
  <c r="Z20" i="3"/>
  <c r="X20" i="3"/>
  <c r="T20" i="3"/>
  <c r="R20" i="3"/>
  <c r="N20" i="3"/>
  <c r="L20" i="3"/>
  <c r="AL12" i="3"/>
  <c r="AJ12" i="3"/>
  <c r="AF12" i="3"/>
  <c r="AD12" i="3"/>
  <c r="Z12" i="3"/>
  <c r="X12" i="3"/>
  <c r="T12" i="3"/>
  <c r="R12" i="3"/>
  <c r="N12" i="3"/>
  <c r="L12" i="3"/>
  <c r="Z34" i="2"/>
  <c r="W34" i="2"/>
  <c r="Z33" i="2"/>
  <c r="W33" i="2"/>
  <c r="O33" i="2"/>
  <c r="N33" i="2"/>
  <c r="Z32" i="2"/>
  <c r="W32" i="2"/>
  <c r="Z31" i="2"/>
  <c r="W31" i="2"/>
  <c r="N31" i="2"/>
  <c r="AD30" i="2"/>
  <c r="AE30" i="2" s="1"/>
  <c r="Z30" i="2"/>
  <c r="W30" i="2"/>
  <c r="Z29" i="2"/>
  <c r="W29" i="2"/>
  <c r="N29" i="2"/>
  <c r="Z27" i="2"/>
  <c r="W27" i="2"/>
  <c r="N27" i="2"/>
  <c r="V34" i="3" l="1"/>
  <c r="AD33" i="2"/>
  <c r="AF33" i="2" s="1"/>
  <c r="AD34" i="2" s="1"/>
  <c r="AL42" i="3"/>
  <c r="N34" i="3"/>
  <c r="N26" i="3"/>
  <c r="N18" i="3"/>
  <c r="AF10" i="3"/>
  <c r="T8" i="3"/>
  <c r="Q33" i="2"/>
  <c r="R33" i="2" s="1"/>
  <c r="AH24" i="3" s="1"/>
  <c r="Q27" i="2"/>
  <c r="Q29" i="2"/>
  <c r="R29" i="2" s="1"/>
  <c r="Q31" i="2"/>
  <c r="R31" i="2" s="1"/>
  <c r="T38" i="3" s="1"/>
  <c r="AE33" i="2"/>
  <c r="AD8" i="3"/>
  <c r="L34" i="3"/>
  <c r="L26" i="3"/>
  <c r="L18" i="3"/>
  <c r="AD10" i="3"/>
  <c r="X34" i="3"/>
  <c r="X26" i="3"/>
  <c r="X18" i="3"/>
  <c r="X10" i="3"/>
  <c r="AJ34" i="3"/>
  <c r="AJ26" i="3"/>
  <c r="AJ18" i="3"/>
  <c r="J12" i="3"/>
  <c r="P44" i="3"/>
  <c r="V36" i="3"/>
  <c r="V28" i="3"/>
  <c r="V20" i="3"/>
  <c r="P12" i="3"/>
  <c r="AH44" i="3"/>
  <c r="AH12" i="3"/>
  <c r="O29" i="2"/>
  <c r="AD29" i="2" s="1"/>
  <c r="AD48" i="4"/>
  <c r="R48" i="4"/>
  <c r="AD38" i="4"/>
  <c r="R38" i="4"/>
  <c r="AJ38" i="4"/>
  <c r="X38" i="4"/>
  <c r="L38" i="4"/>
  <c r="AJ28" i="4"/>
  <c r="X28" i="4"/>
  <c r="L28" i="4"/>
  <c r="AJ18" i="4"/>
  <c r="X18" i="4"/>
  <c r="L18" i="4"/>
  <c r="AJ8" i="4"/>
  <c r="X8" i="4"/>
  <c r="L8" i="4"/>
  <c r="L48" i="4"/>
  <c r="AD18" i="4"/>
  <c r="AJ48" i="4"/>
  <c r="AD28" i="4"/>
  <c r="AD8" i="4"/>
  <c r="R8" i="4"/>
  <c r="P10" i="3"/>
  <c r="V42" i="3"/>
  <c r="R18" i="4"/>
  <c r="O27" i="2"/>
  <c r="AD27" i="2" s="1"/>
  <c r="AF30" i="2"/>
  <c r="X40" i="3"/>
  <c r="X32" i="3"/>
  <c r="X24" i="3"/>
  <c r="X16" i="3"/>
  <c r="AD40" i="3"/>
  <c r="R40" i="3"/>
  <c r="R32" i="3"/>
  <c r="R24" i="3"/>
  <c r="R16" i="3"/>
  <c r="R8" i="3"/>
  <c r="AJ32" i="3"/>
  <c r="AJ24" i="3"/>
  <c r="AJ16" i="3"/>
  <c r="X8" i="3"/>
  <c r="AJ8" i="3"/>
  <c r="V10" i="3"/>
  <c r="AL10" i="3"/>
  <c r="AD16" i="3"/>
  <c r="V18" i="3"/>
  <c r="AD24" i="3"/>
  <c r="V26" i="3"/>
  <c r="AD32" i="3"/>
  <c r="AJ40" i="3"/>
  <c r="AF42" i="3"/>
  <c r="X48" i="4"/>
  <c r="AF32" i="3"/>
  <c r="AF16" i="3"/>
  <c r="AL24" i="3"/>
  <c r="Z8" i="3"/>
  <c r="Z32" i="3"/>
  <c r="Z24" i="3"/>
  <c r="Z16" i="3"/>
  <c r="AF8" i="3"/>
  <c r="AH42" i="3"/>
  <c r="J42" i="3"/>
  <c r="AH34" i="3"/>
  <c r="J34" i="3"/>
  <c r="AH26" i="3"/>
  <c r="J26" i="3"/>
  <c r="AH18" i="3"/>
  <c r="J18" i="3"/>
  <c r="P42" i="3"/>
  <c r="AB10" i="3"/>
  <c r="AB42" i="3"/>
  <c r="AB34" i="3"/>
  <c r="P34" i="3"/>
  <c r="AB26" i="3"/>
  <c r="P26" i="3"/>
  <c r="AB18" i="3"/>
  <c r="P18" i="3"/>
  <c r="AH10" i="3"/>
  <c r="J10" i="3"/>
  <c r="AL8" i="3"/>
  <c r="L16" i="3"/>
  <c r="L24" i="3"/>
  <c r="L32" i="3"/>
  <c r="L40" i="3"/>
  <c r="AL40" i="3"/>
  <c r="O31" i="2"/>
  <c r="AD31" i="2" s="1"/>
  <c r="Z42" i="3"/>
  <c r="Z34" i="3"/>
  <c r="Z26" i="3"/>
  <c r="Z18" i="3"/>
  <c r="N42" i="3"/>
  <c r="T34" i="3"/>
  <c r="T26" i="3"/>
  <c r="T18" i="3"/>
  <c r="T10" i="3"/>
  <c r="AL34" i="3"/>
  <c r="AL26" i="3"/>
  <c r="AL18" i="3"/>
  <c r="Z10" i="3"/>
  <c r="L8" i="3"/>
  <c r="N10" i="3"/>
  <c r="T16" i="3"/>
  <c r="AF18" i="3"/>
  <c r="T24" i="3"/>
  <c r="AF26" i="3"/>
  <c r="T32" i="3"/>
  <c r="AF34" i="3"/>
  <c r="T40" i="3"/>
  <c r="T42" i="3"/>
  <c r="R28" i="4"/>
  <c r="R42" i="3"/>
  <c r="R34" i="3"/>
  <c r="R26" i="3"/>
  <c r="R18" i="3"/>
  <c r="AJ42" i="3"/>
  <c r="X42" i="3"/>
  <c r="AB44" i="3"/>
  <c r="AB36" i="3"/>
  <c r="AB28" i="3"/>
  <c r="AB20" i="3"/>
  <c r="V44" i="3"/>
  <c r="R10" i="3"/>
  <c r="AB12" i="3"/>
  <c r="P20" i="3"/>
  <c r="AH20" i="3"/>
  <c r="P28" i="3"/>
  <c r="AH28" i="3"/>
  <c r="P36" i="3"/>
  <c r="AH36" i="3"/>
  <c r="L42" i="3"/>
  <c r="J44" i="3"/>
  <c r="L10" i="3"/>
  <c r="AJ10" i="3"/>
  <c r="V12" i="3"/>
  <c r="AD18" i="3"/>
  <c r="J20" i="3"/>
  <c r="AD26" i="3"/>
  <c r="J28" i="3"/>
  <c r="AD34" i="3"/>
  <c r="J36" i="3"/>
  <c r="AD42" i="3"/>
  <c r="R27" i="2" l="1"/>
  <c r="AB22" i="3" s="1"/>
  <c r="S29" i="2"/>
  <c r="AH29" i="2" s="1"/>
  <c r="AG29" i="2" s="1"/>
  <c r="T29" i="2"/>
  <c r="AH40" i="3"/>
  <c r="AB38" i="3"/>
  <c r="J40" i="3"/>
  <c r="X30" i="3"/>
  <c r="AD22" i="3"/>
  <c r="T33" i="2"/>
  <c r="P40" i="3"/>
  <c r="AJ6" i="3"/>
  <c r="R38" i="3"/>
  <c r="AD6" i="3"/>
  <c r="AB8" i="3"/>
  <c r="P8" i="3"/>
  <c r="L6" i="3"/>
  <c r="X14" i="3"/>
  <c r="AH8" i="3"/>
  <c r="R14" i="3"/>
  <c r="L30" i="3"/>
  <c r="AJ22" i="3"/>
  <c r="AB16" i="3"/>
  <c r="AJ30" i="3"/>
  <c r="AD30" i="3"/>
  <c r="R6" i="3"/>
  <c r="L22" i="3"/>
  <c r="L38" i="3"/>
  <c r="X6" i="3"/>
  <c r="AJ38" i="3"/>
  <c r="AD38" i="3"/>
  <c r="N38" i="3"/>
  <c r="R22" i="3"/>
  <c r="R30" i="3"/>
  <c r="L14" i="3"/>
  <c r="X22" i="3"/>
  <c r="X38" i="3"/>
  <c r="AJ14" i="3"/>
  <c r="AD14" i="3"/>
  <c r="T14" i="3"/>
  <c r="Z22" i="3"/>
  <c r="N22" i="3"/>
  <c r="N16" i="3"/>
  <c r="N32" i="3"/>
  <c r="AL32" i="3"/>
  <c r="AF40" i="3"/>
  <c r="N8" i="3"/>
  <c r="AF30" i="3"/>
  <c r="J22" i="3"/>
  <c r="N24" i="3"/>
  <c r="N40" i="3"/>
  <c r="AL16" i="3"/>
  <c r="AF24" i="3"/>
  <c r="Z40" i="3"/>
  <c r="AB40" i="3"/>
  <c r="AB24" i="3"/>
  <c r="P16" i="3"/>
  <c r="N6" i="3"/>
  <c r="T31" i="2"/>
  <c r="Z30" i="3"/>
  <c r="AL22" i="3"/>
  <c r="AL38" i="3"/>
  <c r="AF38" i="3"/>
  <c r="T22" i="3"/>
  <c r="AH32" i="3"/>
  <c r="V32" i="3"/>
  <c r="V24" i="3"/>
  <c r="V16" i="3"/>
  <c r="Z6" i="3"/>
  <c r="J8" i="3"/>
  <c r="AB32" i="3"/>
  <c r="P24" i="3"/>
  <c r="AL6" i="3"/>
  <c r="AF6" i="3"/>
  <c r="Z38" i="3"/>
  <c r="N30" i="3"/>
  <c r="V8" i="3"/>
  <c r="AF14" i="3"/>
  <c r="S31" i="2"/>
  <c r="AH31" i="2" s="1"/>
  <c r="T30" i="3"/>
  <c r="V40" i="3"/>
  <c r="P32" i="3"/>
  <c r="N14" i="3"/>
  <c r="Z14" i="3"/>
  <c r="AL14" i="3"/>
  <c r="AL30" i="3"/>
  <c r="AH16" i="3"/>
  <c r="S33" i="2"/>
  <c r="J32" i="3"/>
  <c r="J24" i="3"/>
  <c r="J16" i="3"/>
  <c r="AF22" i="3"/>
  <c r="T6" i="3"/>
  <c r="AF34" i="2"/>
  <c r="AE34" i="2"/>
  <c r="AF27" i="2"/>
  <c r="AE27" i="2"/>
  <c r="AI50" i="4"/>
  <c r="W50" i="4"/>
  <c r="K50" i="4"/>
  <c r="AI40" i="4"/>
  <c r="W40" i="4"/>
  <c r="K40" i="4"/>
  <c r="AI30" i="4"/>
  <c r="W30" i="4"/>
  <c r="K30" i="4"/>
  <c r="AC50" i="4"/>
  <c r="Q50" i="4"/>
  <c r="Q30" i="4"/>
  <c r="AC20" i="4"/>
  <c r="W20" i="4"/>
  <c r="Q10" i="4"/>
  <c r="K10" i="4"/>
  <c r="AC40" i="4"/>
  <c r="Q40" i="4"/>
  <c r="Q20" i="4"/>
  <c r="W10" i="4"/>
  <c r="K20" i="4"/>
  <c r="AI10" i="4"/>
  <c r="AC30" i="4"/>
  <c r="AI20" i="4"/>
  <c r="AC10" i="4"/>
  <c r="AE48" i="4"/>
  <c r="S48" i="4"/>
  <c r="AE38" i="4"/>
  <c r="S38" i="4"/>
  <c r="AK48" i="4"/>
  <c r="Y48" i="4"/>
  <c r="M48" i="4"/>
  <c r="AK28" i="4"/>
  <c r="AE28" i="4"/>
  <c r="M28" i="4"/>
  <c r="Y8" i="4"/>
  <c r="S8" i="4"/>
  <c r="Y38" i="4"/>
  <c r="M18" i="4"/>
  <c r="AK8" i="4"/>
  <c r="AE8" i="4"/>
  <c r="Y28" i="4"/>
  <c r="S28" i="4"/>
  <c r="M8" i="4"/>
  <c r="AK38" i="4"/>
  <c r="S18" i="4"/>
  <c r="M38" i="4"/>
  <c r="AK18" i="4"/>
  <c r="AE18" i="4"/>
  <c r="Y18" i="4"/>
  <c r="AF47" i="4"/>
  <c r="T47" i="4"/>
  <c r="AF37" i="4"/>
  <c r="T37" i="4"/>
  <c r="Z47" i="4"/>
  <c r="AL37" i="4"/>
  <c r="Z37" i="4"/>
  <c r="N37" i="4"/>
  <c r="AL27" i="4"/>
  <c r="Z27" i="4"/>
  <c r="N27" i="4"/>
  <c r="AL17" i="4"/>
  <c r="Z17" i="4"/>
  <c r="N17" i="4"/>
  <c r="AL7" i="4"/>
  <c r="Z7" i="4"/>
  <c r="N7" i="4"/>
  <c r="AL47" i="4"/>
  <c r="AF27" i="4"/>
  <c r="T17" i="4"/>
  <c r="AF7" i="4"/>
  <c r="T27" i="4"/>
  <c r="AF17" i="4"/>
  <c r="T7" i="4"/>
  <c r="N47" i="4"/>
  <c r="AD50" i="4"/>
  <c r="R50" i="4"/>
  <c r="AD40" i="4"/>
  <c r="R40" i="4"/>
  <c r="L50" i="4"/>
  <c r="X40" i="4"/>
  <c r="AJ20" i="4"/>
  <c r="X20" i="4"/>
  <c r="L20" i="4"/>
  <c r="AJ10" i="4"/>
  <c r="X10" i="4"/>
  <c r="L10" i="4"/>
  <c r="X50" i="4"/>
  <c r="L40" i="4"/>
  <c r="AD30" i="4"/>
  <c r="X30" i="4"/>
  <c r="R20" i="4"/>
  <c r="AJ50" i="4"/>
  <c r="AD20" i="4"/>
  <c r="R10" i="4"/>
  <c r="AJ40" i="4"/>
  <c r="AJ30" i="4"/>
  <c r="R30" i="4"/>
  <c r="L30" i="4"/>
  <c r="AD10" i="4"/>
  <c r="AE31" i="2"/>
  <c r="AF31" i="2"/>
  <c r="AD32" i="2" s="1"/>
  <c r="AG49" i="4"/>
  <c r="U49" i="4"/>
  <c r="AG39" i="4"/>
  <c r="U39" i="4"/>
  <c r="AG29" i="4"/>
  <c r="U29" i="4"/>
  <c r="AM49" i="4"/>
  <c r="AA49" i="4"/>
  <c r="O49" i="4"/>
  <c r="AM29" i="4"/>
  <c r="AA19" i="4"/>
  <c r="U19" i="4"/>
  <c r="O9" i="4"/>
  <c r="AA29" i="4"/>
  <c r="AG19" i="4"/>
  <c r="U9" i="4"/>
  <c r="AA39" i="4"/>
  <c r="O39" i="4"/>
  <c r="O29" i="4"/>
  <c r="AM19" i="4"/>
  <c r="AG9" i="4"/>
  <c r="AA9" i="4"/>
  <c r="AM39" i="4"/>
  <c r="O19" i="4"/>
  <c r="AM9" i="4"/>
  <c r="AL48" i="4"/>
  <c r="Z48" i="4"/>
  <c r="N48" i="4"/>
  <c r="AL38" i="4"/>
  <c r="Z38" i="4"/>
  <c r="N38" i="4"/>
  <c r="AF48" i="4"/>
  <c r="AF38" i="4"/>
  <c r="T38" i="4"/>
  <c r="AF28" i="4"/>
  <c r="T28" i="4"/>
  <c r="AF18" i="4"/>
  <c r="T18" i="4"/>
  <c r="AF8" i="4"/>
  <c r="T8" i="4"/>
  <c r="Z18" i="4"/>
  <c r="Z28" i="4"/>
  <c r="N8" i="4"/>
  <c r="T48" i="4"/>
  <c r="AL28" i="4"/>
  <c r="Z8" i="4"/>
  <c r="AL8" i="4"/>
  <c r="AL18" i="4"/>
  <c r="N28" i="4"/>
  <c r="N18" i="4"/>
  <c r="AH50" i="4"/>
  <c r="V50" i="4"/>
  <c r="J50" i="4"/>
  <c r="AH40" i="4"/>
  <c r="V40" i="4"/>
  <c r="J40" i="4"/>
  <c r="AB50" i="4"/>
  <c r="P40" i="4"/>
  <c r="P30" i="4"/>
  <c r="J30" i="4"/>
  <c r="AB20" i="4"/>
  <c r="P20" i="4"/>
  <c r="AB10" i="4"/>
  <c r="P10" i="4"/>
  <c r="AH20" i="4"/>
  <c r="V10" i="4"/>
  <c r="P50" i="4"/>
  <c r="AH30" i="4"/>
  <c r="J20" i="4"/>
  <c r="AH10" i="4"/>
  <c r="AB40" i="4"/>
  <c r="V30" i="4"/>
  <c r="V20" i="4"/>
  <c r="J10" i="4"/>
  <c r="AB30" i="4"/>
  <c r="AE29" i="2"/>
  <c r="AF29" i="2"/>
  <c r="AF49" i="4"/>
  <c r="T49" i="4"/>
  <c r="AF39" i="4"/>
  <c r="T39" i="4"/>
  <c r="Z49" i="4"/>
  <c r="AL39" i="4"/>
  <c r="N39" i="4"/>
  <c r="N29" i="4"/>
  <c r="AL19" i="4"/>
  <c r="Z19" i="4"/>
  <c r="N19" i="4"/>
  <c r="AL9" i="4"/>
  <c r="Z9" i="4"/>
  <c r="N9" i="4"/>
  <c r="N49" i="4"/>
  <c r="AF29" i="4"/>
  <c r="Z29" i="4"/>
  <c r="AF19" i="4"/>
  <c r="T9" i="4"/>
  <c r="AL49" i="4"/>
  <c r="Z39" i="4"/>
  <c r="AF9" i="4"/>
  <c r="AL29" i="4"/>
  <c r="T29" i="4"/>
  <c r="T19" i="4"/>
  <c r="AE50" i="4"/>
  <c r="S50" i="4"/>
  <c r="AE40" i="4"/>
  <c r="S40" i="4"/>
  <c r="AE30" i="4"/>
  <c r="S30" i="4"/>
  <c r="AK50" i="4"/>
  <c r="Y50" i="4"/>
  <c r="M50" i="4"/>
  <c r="AK30" i="4"/>
  <c r="M20" i="4"/>
  <c r="Y30" i="4"/>
  <c r="AE20" i="4"/>
  <c r="Y20" i="4"/>
  <c r="S10" i="4"/>
  <c r="M10" i="4"/>
  <c r="M40" i="4"/>
  <c r="M30" i="4"/>
  <c r="AK20" i="4"/>
  <c r="AE10" i="4"/>
  <c r="Y10" i="4"/>
  <c r="AK40" i="4"/>
  <c r="AK10" i="4"/>
  <c r="Y40" i="4"/>
  <c r="S20" i="4"/>
  <c r="AH38" i="3" l="1"/>
  <c r="V30" i="3"/>
  <c r="V22" i="3"/>
  <c r="AH22" i="3"/>
  <c r="P30" i="3"/>
  <c r="AB6" i="3"/>
  <c r="P22" i="3"/>
  <c r="J30" i="3"/>
  <c r="V6" i="3"/>
  <c r="AH30" i="3"/>
  <c r="V14" i="3"/>
  <c r="AB30" i="3"/>
  <c r="AH14" i="3"/>
  <c r="J14" i="3"/>
  <c r="P14" i="3"/>
  <c r="P38" i="3"/>
  <c r="V38" i="3"/>
  <c r="P6" i="3"/>
  <c r="J38" i="3"/>
  <c r="AB14" i="3"/>
  <c r="AH6" i="3"/>
  <c r="J6" i="3"/>
  <c r="S27" i="2"/>
  <c r="AH27" i="2" s="1"/>
  <c r="AG27" i="2" s="1"/>
  <c r="AE46" i="4" s="1"/>
  <c r="T27" i="2"/>
  <c r="AH33" i="2"/>
  <c r="AG33" i="2" s="1"/>
  <c r="AH34" i="2"/>
  <c r="AG34" i="2" s="1"/>
  <c r="AI34" i="2" s="1"/>
  <c r="AG31" i="2"/>
  <c r="AB47" i="4" s="1"/>
  <c r="AH32" i="2"/>
  <c r="AG32" i="2" s="1"/>
  <c r="AM48" i="4"/>
  <c r="AA48" i="4"/>
  <c r="O48" i="4"/>
  <c r="AM38" i="4"/>
  <c r="AA38" i="4"/>
  <c r="O38" i="4"/>
  <c r="AG48" i="4"/>
  <c r="U48" i="4"/>
  <c r="AG38" i="4"/>
  <c r="AA28" i="4"/>
  <c r="U18" i="4"/>
  <c r="AM8" i="4"/>
  <c r="O8" i="4"/>
  <c r="AM28" i="4"/>
  <c r="AG28" i="4"/>
  <c r="U28" i="4"/>
  <c r="AA8" i="4"/>
  <c r="U8" i="4"/>
  <c r="O28" i="4"/>
  <c r="AM18" i="4"/>
  <c r="U38" i="4"/>
  <c r="AG8" i="4"/>
  <c r="AG18" i="4"/>
  <c r="AA18" i="4"/>
  <c r="O18" i="4"/>
  <c r="AJ49" i="4"/>
  <c r="X49" i="4"/>
  <c r="L49" i="4"/>
  <c r="AJ39" i="4"/>
  <c r="X39" i="4"/>
  <c r="L39" i="4"/>
  <c r="AD39" i="4"/>
  <c r="AD29" i="4"/>
  <c r="X29" i="4"/>
  <c r="AD19" i="4"/>
  <c r="R19" i="4"/>
  <c r="AD9" i="4"/>
  <c r="R9" i="4"/>
  <c r="R29" i="4"/>
  <c r="L29" i="4"/>
  <c r="AJ9" i="4"/>
  <c r="R49" i="4"/>
  <c r="R39" i="4"/>
  <c r="AJ29" i="4"/>
  <c r="L19" i="4"/>
  <c r="X19" i="4"/>
  <c r="L9" i="4"/>
  <c r="AD49" i="4"/>
  <c r="X9" i="4"/>
  <c r="AJ19" i="4"/>
  <c r="AE32" i="2"/>
  <c r="AF32" i="2"/>
  <c r="AB51" i="4"/>
  <c r="P51" i="4"/>
  <c r="AB41" i="4"/>
  <c r="P41" i="4"/>
  <c r="AB31" i="4"/>
  <c r="AH41" i="4"/>
  <c r="V41" i="4"/>
  <c r="J41" i="4"/>
  <c r="AH31" i="4"/>
  <c r="V31" i="4"/>
  <c r="AH21" i="4"/>
  <c r="V21" i="4"/>
  <c r="J21" i="4"/>
  <c r="AH11" i="4"/>
  <c r="V11" i="4"/>
  <c r="J11" i="4"/>
  <c r="AB21" i="4"/>
  <c r="J51" i="4"/>
  <c r="AB11" i="4"/>
  <c r="P11" i="4"/>
  <c r="AH51" i="4"/>
  <c r="J31" i="4"/>
  <c r="V51" i="4"/>
  <c r="P31" i="4"/>
  <c r="P21" i="4"/>
  <c r="AM46" i="4"/>
  <c r="AA46" i="4"/>
  <c r="O46" i="4"/>
  <c r="AM36" i="4"/>
  <c r="AA36" i="4"/>
  <c r="O36" i="4"/>
  <c r="AG46" i="4"/>
  <c r="AM16" i="4"/>
  <c r="AA16" i="4"/>
  <c r="O16" i="4"/>
  <c r="AM26" i="4"/>
  <c r="AA26" i="4"/>
  <c r="O26" i="4"/>
  <c r="AG16" i="4"/>
  <c r="AI29" i="2"/>
  <c r="U36" i="4"/>
  <c r="AG6" i="4"/>
  <c r="U6" i="4"/>
  <c r="U26" i="4"/>
  <c r="AM6" i="4"/>
  <c r="O6" i="4"/>
  <c r="U46" i="4"/>
  <c r="AG36" i="4"/>
  <c r="AG26" i="4"/>
  <c r="U16" i="4"/>
  <c r="AA6" i="4"/>
  <c r="AC49" i="4"/>
  <c r="Q49" i="4"/>
  <c r="AC39" i="4"/>
  <c r="Q39" i="4"/>
  <c r="AC29" i="4"/>
  <c r="Q29" i="4"/>
  <c r="AI49" i="4"/>
  <c r="W49" i="4"/>
  <c r="K49" i="4"/>
  <c r="AI29" i="4"/>
  <c r="K19" i="4"/>
  <c r="AI9" i="4"/>
  <c r="W29" i="4"/>
  <c r="Q19" i="4"/>
  <c r="K39" i="4"/>
  <c r="AC19" i="4"/>
  <c r="K9" i="4"/>
  <c r="AI39" i="4"/>
  <c r="K29" i="4"/>
  <c r="W9" i="4"/>
  <c r="W19" i="4"/>
  <c r="Q9" i="4"/>
  <c r="W39" i="4"/>
  <c r="AI19" i="4"/>
  <c r="AC9" i="4"/>
  <c r="AC51" i="4"/>
  <c r="Q51" i="4"/>
  <c r="AC41" i="4"/>
  <c r="Q41" i="4"/>
  <c r="AC31" i="4"/>
  <c r="Q31" i="4"/>
  <c r="AI51" i="4"/>
  <c r="W51" i="4"/>
  <c r="K51" i="4"/>
  <c r="W11" i="4"/>
  <c r="Q11" i="4"/>
  <c r="K11" i="4"/>
  <c r="K41" i="4"/>
  <c r="AI31" i="4"/>
  <c r="K31" i="4"/>
  <c r="Q21" i="4"/>
  <c r="AI21" i="4"/>
  <c r="AI41" i="4"/>
  <c r="K21" i="4"/>
  <c r="W41" i="4"/>
  <c r="W31" i="4"/>
  <c r="W21" i="4"/>
  <c r="AI11" i="4"/>
  <c r="AC11" i="4"/>
  <c r="AC21" i="4"/>
  <c r="AM50" i="4"/>
  <c r="AA50" i="4"/>
  <c r="O50" i="4"/>
  <c r="AM40" i="4"/>
  <c r="AA40" i="4"/>
  <c r="O40" i="4"/>
  <c r="AM30" i="4"/>
  <c r="AA30" i="4"/>
  <c r="O30" i="4"/>
  <c r="AG50" i="4"/>
  <c r="U50" i="4"/>
  <c r="U30" i="4"/>
  <c r="AG40" i="4"/>
  <c r="U40" i="4"/>
  <c r="AM20" i="4"/>
  <c r="AG10" i="4"/>
  <c r="AA10" i="4"/>
  <c r="AG30" i="4"/>
  <c r="O20" i="4"/>
  <c r="AM10" i="4"/>
  <c r="AA20" i="4"/>
  <c r="U10" i="4"/>
  <c r="U20" i="4"/>
  <c r="O10" i="4"/>
  <c r="AG20" i="4"/>
  <c r="AJ51" i="4"/>
  <c r="X51" i="4"/>
  <c r="L51" i="4"/>
  <c r="AJ41" i="4"/>
  <c r="X41" i="4"/>
  <c r="L41" i="4"/>
  <c r="AJ31" i="4"/>
  <c r="X31" i="4"/>
  <c r="AD51" i="4"/>
  <c r="AD41" i="4"/>
  <c r="R41" i="4"/>
  <c r="AD31" i="4"/>
  <c r="R31" i="4"/>
  <c r="L31" i="4"/>
  <c r="AD21" i="4"/>
  <c r="R21" i="4"/>
  <c r="AD11" i="4"/>
  <c r="R11" i="4"/>
  <c r="X21" i="4"/>
  <c r="X11" i="4"/>
  <c r="R51" i="4"/>
  <c r="AJ21" i="4"/>
  <c r="L21" i="4"/>
  <c r="AJ11" i="4"/>
  <c r="L11" i="4"/>
  <c r="AK49" i="4"/>
  <c r="Y49" i="4"/>
  <c r="M49" i="4"/>
  <c r="AK39" i="4"/>
  <c r="Y39" i="4"/>
  <c r="M39" i="4"/>
  <c r="AK29" i="4"/>
  <c r="Y29" i="4"/>
  <c r="AE49" i="4"/>
  <c r="S49" i="4"/>
  <c r="S29" i="4"/>
  <c r="AE39" i="4"/>
  <c r="S39" i="4"/>
  <c r="AK19" i="4"/>
  <c r="AE9" i="4"/>
  <c r="Y9" i="4"/>
  <c r="Y19" i="4"/>
  <c r="S19" i="4"/>
  <c r="M9" i="4"/>
  <c r="AE19" i="4"/>
  <c r="S9" i="4"/>
  <c r="AE29" i="4"/>
  <c r="M29" i="4"/>
  <c r="M19" i="4"/>
  <c r="AK9" i="4"/>
  <c r="AL50" i="4"/>
  <c r="Z50" i="4"/>
  <c r="N50" i="4"/>
  <c r="AL40" i="4"/>
  <c r="Z40" i="4"/>
  <c r="N40" i="4"/>
  <c r="AF40" i="4"/>
  <c r="AF30" i="4"/>
  <c r="Z30" i="4"/>
  <c r="AF20" i="4"/>
  <c r="T20" i="4"/>
  <c r="AF10" i="4"/>
  <c r="T10" i="4"/>
  <c r="AL30" i="4"/>
  <c r="AL10" i="4"/>
  <c r="N30" i="4"/>
  <c r="AL20" i="4"/>
  <c r="Z10" i="4"/>
  <c r="T30" i="4"/>
  <c r="N20" i="4"/>
  <c r="Z20" i="4"/>
  <c r="AF50" i="4"/>
  <c r="T50" i="4"/>
  <c r="T40" i="4"/>
  <c r="N10" i="4"/>
  <c r="AK51" i="4"/>
  <c r="Y51" i="4"/>
  <c r="M51" i="4"/>
  <c r="AK41" i="4"/>
  <c r="Y41" i="4"/>
  <c r="M41" i="4"/>
  <c r="AK31" i="4"/>
  <c r="Y31" i="4"/>
  <c r="M31" i="4"/>
  <c r="AE51" i="4"/>
  <c r="S51" i="4"/>
  <c r="AE41" i="4"/>
  <c r="AE31" i="4"/>
  <c r="S21" i="4"/>
  <c r="AK11" i="4"/>
  <c r="M11" i="4"/>
  <c r="AK21" i="4"/>
  <c r="S31" i="4"/>
  <c r="AE21" i="4"/>
  <c r="Y21" i="4"/>
  <c r="M21" i="4"/>
  <c r="S11" i="4"/>
  <c r="S41" i="4"/>
  <c r="AE11" i="4"/>
  <c r="Y11" i="4"/>
  <c r="AB49" i="4"/>
  <c r="P49" i="4"/>
  <c r="AB39" i="4"/>
  <c r="P39" i="4"/>
  <c r="J49" i="4"/>
  <c r="V39" i="4"/>
  <c r="J29" i="4"/>
  <c r="AH19" i="4"/>
  <c r="V19" i="4"/>
  <c r="J19" i="4"/>
  <c r="AH9" i="4"/>
  <c r="V9" i="4"/>
  <c r="J9" i="4"/>
  <c r="AH49" i="4"/>
  <c r="J39" i="4"/>
  <c r="P19" i="4"/>
  <c r="AH39" i="4"/>
  <c r="P29" i="4"/>
  <c r="AB9" i="4"/>
  <c r="AH29" i="4"/>
  <c r="V49" i="4"/>
  <c r="AB29" i="4"/>
  <c r="AB19" i="4"/>
  <c r="V29" i="4"/>
  <c r="P9" i="4"/>
  <c r="AI27" i="2" l="1"/>
  <c r="S6" i="4"/>
  <c r="S26" i="4"/>
  <c r="M46" i="4"/>
  <c r="AE6" i="4"/>
  <c r="Y6" i="4"/>
  <c r="S36" i="4"/>
  <c r="M26" i="4"/>
  <c r="AK6" i="4"/>
  <c r="AE36" i="4"/>
  <c r="V27" i="4"/>
  <c r="AK26" i="4"/>
  <c r="Y26" i="4"/>
  <c r="M16" i="4"/>
  <c r="S16" i="4"/>
  <c r="S46" i="4"/>
  <c r="P47" i="4"/>
  <c r="AK36" i="4"/>
  <c r="M6" i="4"/>
  <c r="AK16" i="4"/>
  <c r="AE16" i="4"/>
  <c r="Y16" i="4"/>
  <c r="Y46" i="4"/>
  <c r="M36" i="4"/>
  <c r="Y36" i="4"/>
  <c r="AE26" i="4"/>
  <c r="AK46" i="4"/>
  <c r="J37" i="4"/>
  <c r="J47" i="4"/>
  <c r="J17" i="4"/>
  <c r="V37" i="4"/>
  <c r="P27" i="4"/>
  <c r="P37" i="4"/>
  <c r="AB17" i="4"/>
  <c r="AI31" i="2"/>
  <c r="AH47" i="4"/>
  <c r="V17" i="4"/>
  <c r="AH27" i="4"/>
  <c r="AB27" i="4"/>
  <c r="AH17" i="4"/>
  <c r="P17" i="4"/>
  <c r="AH37" i="4"/>
  <c r="V47" i="4"/>
  <c r="J27" i="4"/>
  <c r="AB37" i="4"/>
  <c r="AJ37" i="4"/>
  <c r="R27" i="4"/>
  <c r="R7" i="4"/>
  <c r="X17" i="4"/>
  <c r="L27" i="4"/>
  <c r="X27" i="4"/>
  <c r="X47" i="4"/>
  <c r="R17" i="4"/>
  <c r="L7" i="4"/>
  <c r="AJ7" i="4"/>
  <c r="AD27" i="4"/>
  <c r="R47" i="4"/>
  <c r="R37" i="4"/>
  <c r="AJ47" i="4"/>
  <c r="X37" i="4"/>
  <c r="AD17" i="4"/>
  <c r="AJ17" i="4"/>
  <c r="L17" i="4"/>
  <c r="AD47" i="4"/>
  <c r="AD37" i="4"/>
  <c r="L37" i="4"/>
  <c r="X7" i="4"/>
  <c r="AI33" i="2"/>
  <c r="L47" i="4"/>
  <c r="AD7" i="4"/>
  <c r="AJ27" i="4"/>
  <c r="AC47" i="4"/>
  <c r="Q47" i="4"/>
  <c r="AC37" i="4"/>
  <c r="Q37" i="4"/>
  <c r="AI47" i="4"/>
  <c r="W47" i="4"/>
  <c r="K47" i="4"/>
  <c r="AH7" i="4"/>
  <c r="V7" i="4"/>
  <c r="J7" i="4"/>
  <c r="K37" i="4"/>
  <c r="K27" i="4"/>
  <c r="AI7" i="4"/>
  <c r="AC7" i="4"/>
  <c r="AI27" i="4"/>
  <c r="W27" i="4"/>
  <c r="Q27" i="4"/>
  <c r="AI32" i="2"/>
  <c r="AI17" i="4"/>
  <c r="AC17" i="4"/>
  <c r="Q17" i="4"/>
  <c r="W7" i="4"/>
  <c r="Q7" i="4"/>
  <c r="AI37" i="4"/>
  <c r="K17" i="4"/>
  <c r="P7" i="4"/>
  <c r="W37" i="4"/>
  <c r="W17" i="4"/>
  <c r="AB7" i="4"/>
  <c r="AC27" i="4"/>
  <c r="K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0100-000003000000}">
      <text>
        <r>
          <rPr>
            <sz val="11"/>
            <color theme="1"/>
            <rFont val="Arial"/>
            <scheme val="minor"/>
          </rPr>
          <t>======
ID#AAAAMD_Fmrc
Deleted user    (2021-04-21 14:03:17)
Objetivos estratégicos asociados al objetivo del proceso</t>
        </r>
      </text>
    </comment>
    <comment ref="C25" authorId="0" shapeId="0" xr:uid="{00000000-0006-0000-0100-000007000000}">
      <text>
        <r>
          <rPr>
            <sz val="11"/>
            <color theme="1"/>
            <rFont val="Arial"/>
            <scheme val="minor"/>
          </rPr>
          <t>======
ID#AAAAMA8ZbVI
Deleted user    (2021-04-20 19:25:10)
las consecuencias que puede ocasionar a la organización la materialización del riesgo</t>
        </r>
      </text>
    </comment>
    <comment ref="D25" authorId="0" shapeId="0" xr:uid="{00000000-0006-0000-0100-00000600000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5" authorId="0" shapeId="0" xr:uid="{00000000-0006-0000-0100-000005000000}">
      <text>
        <r>
          <rPr>
            <sz val="11"/>
            <color theme="1"/>
            <rFont val="Arial"/>
            <scheme val="minor"/>
          </rPr>
          <t>======
ID#AAAAMA8ZbV0
Deleted user    (2021-04-20 19:28:28)
Causa principal o básica, corresponde a las razones por la cuales se puede presentar el riesgo</t>
        </r>
      </text>
    </comment>
    <comment ref="G25" authorId="0" shapeId="0" xr:uid="{00000000-0006-0000-0100-00000B000000}">
      <text>
        <r>
          <rPr>
            <sz val="11"/>
            <color theme="1"/>
            <rFont val="Arial"/>
            <scheme val="minor"/>
          </rPr>
          <t>======
ID#AAAAMA8ZbOI
Deleted user    (2021-04-20 19:19:43)
Inicia con la frase: Posibilidad de + Impacto para la entidad (Qué) + Causa Inmediata (Cómo) + Causa Raíz (Por qué)</t>
        </r>
      </text>
    </comment>
    <comment ref="L25" authorId="0" shapeId="0" xr:uid="{00000000-0006-0000-0100-00000A00000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5" authorId="0" shapeId="0" xr:uid="{00000000-0006-0000-0100-000009000000}">
      <text>
        <r>
          <rPr>
            <sz val="11"/>
            <color theme="1"/>
            <rFont val="Arial"/>
            <scheme val="minor"/>
          </rPr>
          <t>======
ID#AAAAMA8ZbOU
Deleted user    (2021-04-20 19:20:54)
Numero de veces que se ejecuta la actividad durante el año</t>
        </r>
      </text>
    </comment>
    <comment ref="P25" authorId="0" shapeId="0" xr:uid="{00000000-0006-0000-0100-000004000000}">
      <text>
        <r>
          <rPr>
            <sz val="11"/>
            <color theme="1"/>
            <rFont val="Arial"/>
            <scheme val="minor"/>
          </rPr>
          <t>======
ID#AAAAMDtuPxE
Deleted user    (2021-04-20 21:00:09)
No seleccionar los criterios de impacto: 
*Afectación Económica o Presupuestal 
*Pérdida Reputacional</t>
        </r>
      </text>
    </comment>
    <comment ref="V25" authorId="0" shapeId="0" xr:uid="{00000000-0006-0000-0100-00000800000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5" authorId="0" shapeId="0" xr:uid="{00000000-0006-0000-0100-000002000000}">
      <text>
        <r>
          <rPr>
            <sz val="11"/>
            <color theme="1"/>
            <rFont val="Arial"/>
            <scheme val="minor"/>
          </rPr>
          <t>======
ID#AAAAMD_FnIk
Deleted user    (2021-04-21 15:05:43)
colocar si afecta probabilidad  o impacto</t>
        </r>
      </text>
    </comment>
    <comment ref="AJ25" authorId="0" shapeId="0" xr:uid="{00000000-0006-0000-0100-00000100000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iy4IiIfICNgD3wk+gMTDnP++Q7Tg=="/>
    </ext>
  </extLst>
</comments>
</file>

<file path=xl/sharedStrings.xml><?xml version="1.0" encoding="utf-8"?>
<sst xmlns="http://schemas.openxmlformats.org/spreadsheetml/2006/main" count="554" uniqueCount="374">
  <si>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</si>
  <si>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</si>
  <si>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</si>
  <si>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</si>
  <si>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</si>
  <si>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</si>
  <si>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</si>
  <si>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</si>
  <si>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</si>
  <si>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</si>
  <si>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</si>
  <si>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</si>
  <si>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</si>
  <si>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</si>
  <si>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</si>
  <si>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</si>
  <si>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</si>
  <si>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</si>
  <si>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</si>
  <si>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</si>
  <si>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</si>
  <si>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</si>
  <si>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</si>
  <si>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</si>
  <si>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</si>
  <si>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</si>
  <si>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</si>
  <si>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</si>
  <si>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</si>
  <si>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</si>
  <si>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</si>
  <si>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</si>
  <si>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</si>
  <si>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</si>
  <si>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</si>
  <si>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</si>
  <si>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</si>
  <si>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</si>
  <si>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</si>
  <si>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</si>
  <si>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</si>
  <si>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</si>
  <si>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</si>
  <si>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</si>
  <si>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</si>
  <si>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</si>
  <si>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</si>
  <si>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</si>
  <si>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</si>
  <si>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</si>
  <si>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</si>
  <si>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</si>
  <si>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</si>
  <si>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</si>
  <si>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</si>
  <si>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</si>
  <si>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</si>
  <si>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</si>
  <si>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</si>
  <si>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</si>
  <si>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</si>
  <si>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MAPA DE RIESGOS</t>
  </si>
  <si>
    <r>
      <rPr>
        <b/>
        <sz val="11"/>
        <color theme="1"/>
        <rFont val="Arial"/>
      </rPr>
      <t xml:space="preserve">CODIGO: </t>
    </r>
    <r>
      <rPr>
        <sz val="11"/>
        <color theme="1"/>
        <rFont val="Arial"/>
      </rPr>
      <t>GC - Fr08</t>
    </r>
  </si>
  <si>
    <t>PROCESO GESTION ESTRATEGICA</t>
  </si>
  <si>
    <r>
      <rPr>
        <b/>
        <sz val="11"/>
        <color theme="1"/>
        <rFont val="Arial"/>
      </rPr>
      <t xml:space="preserve">VERSION: </t>
    </r>
    <r>
      <rPr>
        <sz val="11"/>
        <color theme="1"/>
        <rFont val="Arial"/>
      </rPr>
      <t>03</t>
    </r>
  </si>
  <si>
    <t>SENADO DE LA REPUBLICA</t>
  </si>
  <si>
    <r>
      <rPr>
        <b/>
        <sz val="11"/>
        <color theme="1"/>
        <rFont val="Arial"/>
      </rPr>
      <t>FECHA DE APROBACION:</t>
    </r>
    <r>
      <rPr>
        <sz val="11"/>
        <color theme="1"/>
        <rFont val="Arial"/>
      </rPr>
      <t xml:space="preserve"> 01/06/2021</t>
    </r>
  </si>
  <si>
    <t>VIGENCIA:2023</t>
  </si>
  <si>
    <t>Última fecha de actualización: 22/03/2023</t>
  </si>
  <si>
    <t>CONTEXTO INTERNO</t>
  </si>
  <si>
    <t>CONTEXTO EXTERNO</t>
  </si>
  <si>
    <t>ESTRUCTURA ORGANIZACIONAL</t>
  </si>
  <si>
    <t>*  La Dirección General Administrativa en coordinación con la División de Planeación y Sistemas lideran, asesoran y apoyan a las dependencias legislativas y administradas del Senado de la República en la formulación de sus estrategias cuatrienales y actividades tácticas anuales
*  Se evidencia una mayor participación en la articulación de la gestión organizacional entre las áreas administrativas y legislativas para la formulación de actividades estratégicas.
*  Independencia organizacional de Senadores y Comisiones que dificulta la definición de una hoja de ruta consensuada para la entidad en el mediano y largo plazo.
* Cambio de legislatura</t>
  </si>
  <si>
    <t>POLÍTICOS</t>
  </si>
  <si>
    <t>*  Cambios de gobierno y de partidos políticos dominantes
*  Sistema bicameral en donde se presentan interacciones administrativas y misionales con la Cámara de Representantes.</t>
  </si>
  <si>
    <t>FUNCIONES Y RESPONSABILIDADES</t>
  </si>
  <si>
    <t xml:space="preserve">*  Conocimiento por parte de los líderes de proceso de las responsabilidades y deberes en el cumplimiento de las acciones tácticas definidas anualmente
*  Se cuenta dentro de la entidad con un esquema de facilitadores y gestores de calidad por proceso, que permiten apalancar el fortalecimiento de una cultura de calidad en la entidad y apoyan las actividades de ejecución y seguimiento de los planes.
*  Responsabilidades y autoridad dividida entre las áreas administrativas y legislativas para la armonización de las estrategias institucionales
* Se tienen identificadas las líneas de defensa frente a las responsabilidades del SIG 
</t>
  </si>
  <si>
    <t>ECONÓMICOS Y FINANCIEROS</t>
  </si>
  <si>
    <t>*  Medidas de Austeridad en el Gasto Público y su repercusión en las posibilidades de destinar recursos de inversión y funcionamiento para la entidad</t>
  </si>
  <si>
    <t>POLÍTICAS OBJETIVOS Y ESTRATEGIAS IMPLEMENTADAS</t>
  </si>
  <si>
    <t>SOCIALES Y CULTURALES</t>
  </si>
  <si>
    <t>*  Baja reputación de la entidad frente a la ciudadanía que afecta la credibilidad en los procesos de planeación de la corporación
*  Desconocimiento de la ciudadanía y de la sociedad civil de la labor de planeación estratégica adelantada por la entidad.</t>
  </si>
  <si>
    <r>
      <rPr>
        <b/>
        <sz val="11"/>
        <color rgb="FF000000"/>
        <rFont val="Arial"/>
      </rPr>
      <t xml:space="preserve">RECURSOS Y CONOCIMIENTOS CON QUE SE CUENTA </t>
    </r>
    <r>
      <rPr>
        <sz val="11"/>
        <color rgb="FF000000"/>
        <rFont val="Arial"/>
      </rPr>
      <t>(económicos, personas, procesos, sistema, tecnología, información)</t>
    </r>
  </si>
  <si>
    <t>*  Los presupuestos de inversión y funcionamiento apalancan de manera general el cumplimiento de las estrategias definidas en la plataforma estratégica
*  Se cuenta con personal de planta y de contratos de prestación de servicios para asesorar y soportar la formulación, ejecución y seguimiento a las actividades de la plataforma estratégica. 
*  Se cuenta con el proceso de "gestión estratégica" dentro del SGC de la entidad
*  Se cuenta con el software de gestión de calidad, que permite la formulación, ejecución, seguimiento y trazabilidad de las actividades de la plataforma estratégica
*  La entidad tiene organizada, disponible y accesible toda la información de la plataforma estratégica en el software de gestión de calidad y en la página WEB atendiendo los requerimientos de transparencia y acceso a la información pública.</t>
  </si>
  <si>
    <t>TECNOLÓGICOS</t>
  </si>
  <si>
    <t>RELACIONES CON LAS PARTES INVOLUCRADAS</t>
  </si>
  <si>
    <t>*  Se tiene un relacionamiento con el proceso de gestión de control interno para manejar de manera articulada los seguimiento a la plataforma estratégica de la entidad.
*  Se tiene un relacionamiento con el proceso de gestión de calidad para articular el funcionamiento del SIG con la estrategia y planificación de la entidad
*  Se tiene un relacionamiento con el proceso de gestión de proyectos para alinear la formulación de proyectos con la estrategia y planificación de la entidad
*  Relacionamiento general con todos los procesos y los planes institucionales de la entidad para realizar el seguimiento a la ejecución de las actividades de la plataforma estratégica</t>
  </si>
  <si>
    <t>AMBIENTALES</t>
  </si>
  <si>
    <r>
      <rPr>
        <sz val="11"/>
        <color rgb="FF000000"/>
        <rFont val="Arial"/>
      </rPr>
      <t>*  Expedición o actualización de lineamientos a nivel nacional para la adopción de medidas ambientales y salubridad que tengan impacto en los objetivos estratégicos de la entidad.</t>
    </r>
    <r>
      <rPr>
        <sz val="11"/>
        <color rgb="FF00B050"/>
        <rFont val="Arial"/>
      </rPr>
      <t xml:space="preserve"> </t>
    </r>
  </si>
  <si>
    <t>CULTURA ORGANIZACIONAL</t>
  </si>
  <si>
    <t>*  El personal asignado al proceso de gestión estratégica se encuentran comprometidos con la asesoría técnica a los demás procesos para el mejoramiento continuo de la plataforma estratégica.
*  Los gestores de calidad apoyan y articulan la gestión de cada uno de los procesos en el seguimiento a la ejecución de las actividades de la plataforma estratégica
*  Se cuenta con una cultura del seguimiento a las actividades con la implementación del SIG y la implementación de MIPG
*  En ocasiones los líderes de proceso no logran interiorizar la importancia de la planeación estratégica en sus actividades.</t>
  </si>
  <si>
    <t>LEGALES Y REGLAMENTARIOS</t>
  </si>
  <si>
    <t xml:space="preserve">*  Expedición o actualización de normatividad para las entidades públicas, referentes a temas de gestión organizacional y sistemas de gestión
</t>
  </si>
  <si>
    <t>CONTEXTO DEL PROCESO</t>
  </si>
  <si>
    <t>Proceso:</t>
  </si>
  <si>
    <t>Líder del proceso:</t>
  </si>
  <si>
    <t>Director(a) General</t>
  </si>
  <si>
    <t>Objetivo:</t>
  </si>
  <si>
    <t>Formular, socializar y hacer seguimiento a los lineamientos que componen la plataforma estratégica del Senado de la
Republica, a través del despliegue del plan estratégico, plan de acción general, los planes tácticos y planes institucionales
de la entidad.</t>
  </si>
  <si>
    <t>Alcance:</t>
  </si>
  <si>
    <t>Este proceso aplica para todo el Senado de la República y comprende desde la formulación de la plataforma estratégica de la entidad,
la elaboración del plan estratégico, plan de acción general, aprobación de los planes tácticos de las dependencias, planes
institucionales, hasta la ejecución y análisis del cumplimiento de las metas.</t>
  </si>
  <si>
    <t>Objetivos estratégicos:</t>
  </si>
  <si>
    <t>OE2. Proveerle a la ciudadanía mecanismos de monitoreo y seguimiento para evaluar la transparencia legislativa y administrativa de la institución
OE5. Lograr la modernización del funcionamiento administrativo del Senado 
OE7. Instaurar una cultura de mejoramiento continuo en los procesos
OE10. Incorporar mejores prácticas de otros Senados del mundo
OE12. Fortalecer una cultura de transparencia, orientada a resultados, servicio al ciudadano y trabajo colaborativo entre las áreas</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</si>
  <si>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</si>
  <si>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</si>
  <si>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</si>
  <si>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</si>
  <si>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</si>
  <si>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</si>
  <si>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</si>
  <si>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</si>
  <si>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</si>
  <si>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</si>
  <si>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</si>
  <si>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</si>
  <si>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</si>
  <si>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</si>
  <si>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</si>
  <si>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</si>
  <si>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</si>
  <si>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</si>
  <si>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</si>
  <si>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</si>
  <si>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</si>
  <si>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</si>
  <si>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</si>
  <si>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</si>
  <si>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</si>
  <si>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</si>
  <si>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</si>
  <si>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</si>
  <si>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</si>
  <si>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</si>
  <si>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</si>
  <si>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</si>
  <si>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</si>
  <si>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</si>
  <si>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</si>
  <si>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</si>
  <si>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</si>
  <si>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diagnóstico organizacional y formulación del plan estratégico</t>
  </si>
  <si>
    <t>Reputacional</t>
  </si>
  <si>
    <t xml:space="preserve">Inadecuado diagnóstico organizacional </t>
  </si>
  <si>
    <t>La aplicación errónea de herramientas metodológicas para la elaboración del diagnóstico y suministro de información incompleta e insuficiente por parte de las dependencias de la entidad</t>
  </si>
  <si>
    <t>N.A</t>
  </si>
  <si>
    <t>R1
Posibilidad de afectación reputacional por el inadecuado diagnóstico organizacional, debido a la aplicación errónea de herramientas metodológicas para la elaboración del diagnóstico y suministro de información incompleta e insuficiente por parte de las dependencias de la entidad</t>
  </si>
  <si>
    <t>X</t>
  </si>
  <si>
    <t>Ejecucion y Administracion de procesos</t>
  </si>
  <si>
    <t xml:space="preserve">     El riesgo afecta la imagen de de la entidad con efecto publicitario sostenido a nivel de sector administrativo, nivel departamental o municipal</t>
  </si>
  <si>
    <t>Preventivo</t>
  </si>
  <si>
    <t>Manual</t>
  </si>
  <si>
    <t>Documentado</t>
  </si>
  <si>
    <t>Continua</t>
  </si>
  <si>
    <t>Con Registro</t>
  </si>
  <si>
    <t>Reducir (mitigar)</t>
  </si>
  <si>
    <t>Realizar una reunión de seguimiento con los lideres de proceso,  con el fin de verificar la ejecución del despliegue. (Reunión formulación plan general)
FV: Acta de reunión</t>
  </si>
  <si>
    <t xml:space="preserve">Directora General </t>
  </si>
  <si>
    <t>Procedimiento despliegue estratégico</t>
  </si>
  <si>
    <t>Económico</t>
  </si>
  <si>
    <t>Inadecuada formulación y despliegue de la plataforma estratégica de la entidad</t>
  </si>
  <si>
    <t>Desconocimiento y falta de apropiación de los líderes de proceso sobre la importancia de los ejercicios de Planeación estratégica</t>
  </si>
  <si>
    <t>R2
Posibilidad de afectación reputacional por la inadecuada formulación y despliegue de la plataforma estratégica de la entidad, debido al desconocimiento y falta de apropiación de los líderes de proceso sobre la importancia de los ejercicios de planeación estratégica</t>
  </si>
  <si>
    <t xml:space="preserve">     El riesgo afecta la imagen de la entidad con algunos usuarios de relevancia frente al logro de los objetivos</t>
  </si>
  <si>
    <t xml:space="preserve">C1
El equipo de calidad designado debe realizar la revisión preliminar del plan estratégico cuatrienal, a fin de asegurar su efectiva planeación para la entidad.
FV: Preliminar plan estratégico cuatrienal - Acta de reunión jornada de planeación estratégica </t>
  </si>
  <si>
    <t>Realizar reunión con los responsables de los procesos sobre la importancia e impacto de la formulación estratégica en el cumplimiento de los objetivos estratégicos. 
FV: Acta de reunión</t>
  </si>
  <si>
    <t>Revisión por la dirección del sistema integrado de gestión</t>
  </si>
  <si>
    <t>Desarticulación del  Sistema Integrado de Gestión</t>
  </si>
  <si>
    <t>Falta de personal experto para la implementación y articulación de necesidades</t>
  </si>
  <si>
    <t xml:space="preserve">C1
El designado de la Dirección General Administrativa convoca a reunión mensual a los líderes de los sistemas, con el fin de asegurar  su articulación e implementación del Sistema Integrado de Gestión (Gestión de Calidad, Gestión
Ambiental SGA y Gestión de la Seguridad y Salud en el Trabajo SGSST)
FV: Actas de reunión </t>
  </si>
  <si>
    <t>Sin Documentar</t>
  </si>
  <si>
    <t xml:space="preserve">Realizar actualización PE-Pr05 Proceso de revisión por la Dirección al Sistema Integrado de Gestión  FV: Documento aprobado </t>
  </si>
  <si>
    <t>Designado de la Dirección General Administrativa</t>
  </si>
  <si>
    <t>C2
El Equipo de trabajo de calidad y DGA revisan las sugerencias, decisiones y conclusiones generadas sobre el Sistema Integrado de Gestión y se registran en el Informe de revisión por la Dirección, con el fin que se definan acciones de mejora en los sistemas.  FV: Informe de Revisión por la Dirección al SIG</t>
  </si>
  <si>
    <t xml:space="preserve">  Procedimiento para seguimiento a la plataforma estratégica</t>
  </si>
  <si>
    <t>Falta de recursos y compromiso de los lideres</t>
  </si>
  <si>
    <t xml:space="preserve">C1
El equipo de calidad realiza seguimientos preventivos a los planes de la entidad con el fin de prevenir el vencimiento de las mismas
FV: Acta de reunión del seguimiento  </t>
  </si>
  <si>
    <t>30/05/2023
30/09/2023
30/11/2023</t>
  </si>
  <si>
    <t>Correctivo</t>
  </si>
  <si>
    <t>Matriz de Calor Inherente Gestión Estratégica</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</si>
  <si>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</si>
  <si>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</si>
  <si>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</si>
  <si>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</si>
  <si>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</si>
  <si>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</si>
  <si>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</si>
  <si>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</si>
  <si>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</si>
  <si>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</si>
  <si>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</si>
  <si>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</si>
  <si>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</si>
  <si>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</si>
  <si>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</si>
  <si>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</si>
  <si>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</si>
  <si>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</si>
  <si>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</si>
  <si>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</si>
  <si>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</si>
  <si>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</si>
  <si>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</si>
  <si>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</si>
  <si>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</si>
  <si>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</si>
  <si>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</si>
  <si>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</si>
  <si>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</si>
  <si>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</si>
  <si>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</si>
  <si>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</si>
  <si>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</si>
  <si>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</si>
  <si>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</si>
  <si>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</si>
  <si>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</si>
  <si>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</si>
  <si>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</si>
  <si>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</si>
  <si>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</si>
  <si>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</si>
  <si>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</si>
  <si>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</si>
  <si>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</si>
  <si>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</si>
  <si>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</si>
  <si>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</si>
  <si>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</si>
  <si>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</si>
  <si>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</si>
  <si>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</si>
  <si>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</si>
  <si>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</si>
  <si>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</si>
  <si>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</si>
  <si>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</si>
  <si>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</si>
  <si>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</si>
  <si>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</si>
  <si>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</si>
  <si>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</si>
  <si>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</si>
  <si>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</si>
  <si>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</si>
  <si>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</si>
  <si>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</si>
  <si>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</si>
  <si>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</si>
  <si>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</si>
  <si>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</si>
  <si>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</si>
  <si>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</si>
  <si>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</si>
  <si>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</si>
  <si>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</si>
  <si>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</si>
  <si>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</si>
  <si>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</si>
  <si>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</si>
  <si>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</si>
  <si>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</si>
  <si>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</si>
  <si>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</si>
  <si>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</si>
  <si>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</si>
  <si>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</si>
  <si>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</si>
  <si>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</si>
  <si>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</si>
  <si>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</si>
  <si>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</si>
  <si>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</si>
  <si>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</si>
  <si>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</si>
  <si>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</si>
  <si>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</si>
  <si>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</si>
  <si>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</si>
  <si>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</si>
  <si>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</si>
  <si>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</si>
  <si>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</si>
  <si>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</si>
  <si>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</si>
  <si>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</si>
  <si>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</si>
  <si>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</si>
  <si>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</si>
  <si>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</si>
  <si>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</si>
  <si>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</si>
  <si>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</si>
  <si>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</si>
  <si>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</si>
  <si>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</si>
  <si>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</si>
  <si>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</si>
  <si>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</si>
  <si>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</si>
  <si>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</si>
  <si>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</si>
  <si>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</si>
  <si>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</si>
  <si>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</si>
  <si>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</si>
  <si>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</si>
  <si>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</si>
  <si>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</si>
  <si>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</si>
  <si>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</si>
  <si>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</si>
  <si>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</si>
  <si>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</si>
  <si>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</si>
  <si>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</si>
  <si>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</si>
  <si>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</si>
  <si>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</si>
  <si>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</si>
  <si>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</si>
  <si>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</si>
  <si>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</si>
  <si>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</si>
  <si>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</si>
  <si>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</si>
  <si>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</si>
  <si>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</si>
  <si>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</si>
  <si>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</si>
  <si>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</si>
  <si>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</si>
  <si>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</si>
  <si>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</si>
  <si>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</si>
  <si>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</si>
  <si>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</si>
  <si>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</si>
  <si>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</si>
  <si>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</si>
  <si>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</si>
  <si>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</si>
  <si>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Clasificación del Riesgo </t>
  </si>
  <si>
    <t xml:space="preserve">Factores de riesgo </t>
  </si>
  <si>
    <t xml:space="preserve">Controles </t>
  </si>
  <si>
    <t xml:space="preserve">tratamiento </t>
  </si>
  <si>
    <t>Aceptar</t>
  </si>
  <si>
    <t>Evitar</t>
  </si>
  <si>
    <t>Reducir (compartir)</t>
  </si>
  <si>
    <t>Económico y Reputacional</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</si>
  <si>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</si>
  <si>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</si>
  <si>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</si>
  <si>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</si>
  <si>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</si>
  <si>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</si>
  <si>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</si>
  <si>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</si>
  <si>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</si>
  <si>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</si>
  <si>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</si>
  <si>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</si>
  <si>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</si>
  <si>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incumplimiento de las actividades establecidas en la planeación estratégica de la Entidad</t>
  </si>
  <si>
    <t>R4
Posibilidad de afectación reputacional por incumplimiento de las actividades establecidas en la planeación estratégica de la Entidad,  debido a la falta del talento humano y compromiso de los responsables de los procesos.</t>
  </si>
  <si>
    <t>Ejecución y Administración de procesos</t>
  </si>
  <si>
    <t xml:space="preserve">Realizar socialización en caso de incumplimiento en las acciones de los planes en el Comité Institucional de Gestión y Desempeño ,con el fin de tomar acciones pertinentes
FV: Acta </t>
  </si>
  <si>
    <t>C2
La Directora General realiza comunicación a los responsables de los procesos frente a los informes recibidos por la Oficina Coordinadora de Control Interno de las acciones que no se han cumplido en la plataforma estratégica
FV: Comunicaciones enviadas.</t>
  </si>
  <si>
    <t>Versión: 01</t>
  </si>
  <si>
    <t>*   Se cuenta con un plan estratégico , el plan de acción general y los planes tácticos divisionales por cada vigencia
*  La plataforma estratégica se encuentra armonizada con los planes tácticos, planes institucionales, el  SIG y el MIPG
*  La plataforma estratégica se encuentra alineada con la administración de los riesgos institucionales (gestión, seguridad digital y corrupción) 
*  La plataforma estratégica cuenta con indicadores de gestión que permite hacer seguimiento y monitoreo
* Se cuenta con el Comité Institucional de Gestión y Desempeño del Senado de la República  para la toma de decisiones de la plataforma estratégica. 
* Se cuenta con la Política del SIG.</t>
  </si>
  <si>
    <t xml:space="preserve">*  Expedición o actualización de lineamientos a nivel nacional para la adopción de  directrices tecnológicas y digitales que tengan impacto en los objetivos estratégicos de la entidad, ataques cibernéticos que afectan las plataformas digitales pueden ocasionar atrasos en las actividades del proceso. </t>
  </si>
  <si>
    <t>Gestión Estratégica</t>
  </si>
  <si>
    <t xml:space="preserve">C2
Los responsables de los procesos validan y aprueban el plan de acción general y los planes tácticos, a fin de asegurar su efectiva planeación para la entidad.
FV: Acta - plan de acción general y los planes tácticos </t>
  </si>
  <si>
    <t>R3
Posibilidad de afectación económica y reputacional por desarticulación del Sistema Integrado de gestión, debido a falta de personal experto para la implementación y articulación de los sistemas e incumplimiento de la normatividad que conlleve a sanciones.</t>
  </si>
  <si>
    <t xml:space="preserve"> C1
El equipo de apoyo técnico realiza la revisión preliminar del diagnóstico organizacional con el fin de asegurar un efectivo diagnóstico organizacional para la entidad
FV: Diagnóstico organizacional preliminar - acta de reunión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</si>
</sst>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1">
    <font>
      <sz val="11"/>
      <color theme="1"/>
      <name val="Arial"/>
      <scheme val="minor"/>
    </font>
    <font>
      <b/>
      <sz val="11"/>
      <color theme="1"/>
      <name val="Calibri"/>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20"/>
      <color theme="1"/>
      <name val="Arial"/>
    </font>
    <font>
      <b/>
      <sz val="11"/>
      <color theme="1"/>
      <name val="Arial"/>
    </font>
    <font>
      <sz val="20"/>
      <color rgb="FF000000"/>
      <name val="Arial Narrow"/>
    </font>
    <font>
      <sz val="11"/>
      <color rgb="FF000000"/>
      <name val="Arial Narrow"/>
    </font>
    <font>
      <sz val="14"/>
      <color rgb="FF000000"/>
      <name val="Arial Narrow"/>
    </font>
    <font>
      <b/>
      <sz val="11"/>
      <color rgb="FF000000"/>
      <name val="Arial"/>
    </font>
    <font>
      <sz val="11"/>
      <color rgb="FF000000"/>
      <name val="Calibri"/>
    </font>
    <font>
      <b/>
      <sz val="11"/>
      <color rgb="FF000000"/>
      <name val="Calibri"/>
    </font>
    <font>
      <sz val="11"/>
      <color rgb="FF000000"/>
      <name val="Arial"/>
    </font>
    <font>
      <sz val="11"/>
      <color rgb="FF000000"/>
      <name val="Calibri"/>
    </font>
    <font>
      <sz val="20"/>
      <color theme="1"/>
      <name val="Arial Narrow"/>
    </font>
    <font>
      <b/>
      <sz val="18"/>
      <color theme="1"/>
      <name val="Arial Narrow"/>
    </font>
    <font>
      <sz val="14"/>
      <color theme="1"/>
      <name val="Arial Narrow"/>
    </font>
    <font>
      <sz val="11"/>
      <color theme="1"/>
      <name val="Arial"/>
    </font>
    <font>
      <sz val="20"/>
      <color theme="1"/>
      <name val="Calibri"/>
    </font>
    <font>
      <sz val="14"/>
      <color theme="1"/>
      <name val="Calibri"/>
    </font>
    <font>
      <sz val="11"/>
      <color theme="1"/>
      <name val="Calibri"/>
    </font>
    <font>
      <sz val="12"/>
      <color theme="1"/>
      <name val="Calibri"/>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b/>
      <sz val="14"/>
      <color rgb="FF000000"/>
      <name val="Calibri"/>
    </font>
    <font>
      <sz val="14"/>
      <color rgb="FFFFFFFF"/>
      <name val="Arial Narrow"/>
    </font>
    <font>
      <b/>
      <sz val="12"/>
      <color theme="1"/>
      <name val="Calibri"/>
    </font>
    <font>
      <b/>
      <sz val="12"/>
      <color rgb="FF000000"/>
      <name val="Calibri"/>
    </font>
    <font>
      <sz val="14"/>
      <color rgb="FF000000"/>
      <name val="Calibri"/>
    </font>
    <font>
      <sz val="18"/>
      <color theme="1"/>
      <name val="Arial"/>
    </font>
    <font>
      <b/>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sz val="11"/>
      <color rgb="FF00B050"/>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color theme="1"/>
      <name val="Arial"/>
      <family val="2"/>
    </font>
    <font>
      <sz val="11"/>
      <name val="Arial"/>
      <family val="2"/>
    </font>
    <font>
      <sz val="11"/>
      <color theme="1"/>
      <name val="Arial"/>
      <family val="2"/>
      <scheme val="major"/>
    </font>
    <font>
      <sz val="11"/>
      <name val="Arial"/>
      <family val="2"/>
      <scheme val="major"/>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19">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dotted">
        <color rgb="FFE36C09"/>
      </left>
      <right style="dotted">
        <color rgb="FFE36C09"/>
      </right>
      <top/>
      <bottom/>
      <diagonal/>
    </border>
    <border>
      <left/>
      <right style="dotted">
        <color rgb="FFE36C09"/>
      </right>
      <top/>
      <bottom style="dotted">
        <color rgb="FFE36C09"/>
      </bottom>
      <diagonal/>
    </border>
    <border>
      <left style="dotted">
        <color rgb="FFE36C09"/>
      </left>
      <right style="dotted">
        <color rgb="FFE36C09"/>
      </right>
      <top/>
      <bottom style="dotted">
        <color rgb="FFE36C09"/>
      </bottom>
      <diagonal/>
    </border>
    <border>
      <left style="thin">
        <color rgb="FF000000"/>
      </left>
      <right style="thin">
        <color rgb="FF000000"/>
      </right>
      <top/>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49">
    <xf numFmtId="0" fontId="0" fillId="0" borderId="0" xfId="0" applyFont="1" applyAlignment="1"/>
    <xf numFmtId="0" fontId="1" fillId="2" borderId="1" xfId="0" applyFont="1" applyFill="1" applyBorder="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3" fillId="4" borderId="0" xfId="0" applyFont="1" applyFill="1" applyAlignment="1">
      <alignment horizontal="center" vertical="center"/>
    </xf>
    <xf numFmtId="0" fontId="7" fillId="2" borderId="0" xfId="0" applyFont="1" applyFill="1"/>
    <xf numFmtId="0" fontId="2" fillId="4" borderId="0" xfId="0" applyFont="1" applyFill="1"/>
    <xf numFmtId="0" fontId="2" fillId="4" borderId="0" xfId="0" applyFont="1" applyFill="1" applyAlignment="1"/>
    <xf numFmtId="9" fontId="2" fillId="4" borderId="0" xfId="0" applyNumberFormat="1" applyFont="1" applyFill="1" applyAlignment="1"/>
    <xf numFmtId="0" fontId="13" fillId="4" borderId="44" xfId="0" applyFont="1" applyFill="1" applyBorder="1" applyAlignment="1">
      <alignment horizontal="center" vertical="center"/>
    </xf>
    <xf numFmtId="0" fontId="13" fillId="4" borderId="45" xfId="0" applyFont="1" applyFill="1" applyBorder="1" applyAlignment="1">
      <alignment horizontal="center" vertical="center"/>
    </xf>
    <xf numFmtId="0" fontId="7" fillId="2" borderId="53" xfId="0" applyFont="1" applyFill="1" applyBorder="1"/>
    <xf numFmtId="0" fontId="7" fillId="2" borderId="1" xfId="0" applyFont="1" applyFill="1" applyBorder="1"/>
    <xf numFmtId="0" fontId="14" fillId="4" borderId="54" xfId="0" applyFont="1" applyFill="1" applyBorder="1"/>
    <xf numFmtId="0" fontId="15" fillId="2" borderId="55" xfId="0" applyFont="1" applyFill="1" applyBorder="1" applyAlignment="1">
      <alignment horizontal="center" vertical="center"/>
    </xf>
    <xf numFmtId="0" fontId="16" fillId="2" borderId="56" xfId="0" applyFont="1" applyFill="1" applyBorder="1" applyAlignment="1">
      <alignment horizontal="left" vertical="center"/>
    </xf>
    <xf numFmtId="0" fontId="16" fillId="2" borderId="56" xfId="0" applyFont="1" applyFill="1" applyBorder="1" applyAlignment="1">
      <alignment horizontal="center" vertical="center"/>
    </xf>
    <xf numFmtId="0" fontId="16" fillId="2" borderId="56" xfId="0" applyFont="1" applyFill="1" applyBorder="1"/>
    <xf numFmtId="0" fontId="16" fillId="2" borderId="56" xfId="0" applyFont="1" applyFill="1" applyBorder="1" applyAlignment="1">
      <alignment horizontal="center"/>
    </xf>
    <xf numFmtId="9" fontId="17" fillId="2" borderId="56" xfId="0" applyNumberFormat="1" applyFont="1" applyFill="1" applyBorder="1"/>
    <xf numFmtId="0" fontId="16" fillId="2" borderId="55" xfId="0" applyFont="1" applyFill="1" applyBorder="1"/>
    <xf numFmtId="9" fontId="16" fillId="2" borderId="55" xfId="0" applyNumberFormat="1" applyFont="1" applyFill="1" applyBorder="1"/>
    <xf numFmtId="0" fontId="16" fillId="4" borderId="56" xfId="0" applyFont="1" applyFill="1" applyBorder="1"/>
    <xf numFmtId="0" fontId="15" fillId="2" borderId="57" xfId="0" applyFont="1" applyFill="1" applyBorder="1" applyAlignment="1">
      <alignment horizontal="center" vertical="center"/>
    </xf>
    <xf numFmtId="0" fontId="18" fillId="5" borderId="0" xfId="0" applyFont="1" applyFill="1" applyAlignment="1">
      <alignment horizontal="center" wrapText="1"/>
    </xf>
    <xf numFmtId="0" fontId="19" fillId="0" borderId="0" xfId="0" applyFont="1"/>
    <xf numFmtId="9" fontId="19" fillId="0" borderId="0" xfId="0" applyNumberFormat="1" applyFont="1"/>
    <xf numFmtId="0" fontId="20" fillId="4" borderId="58" xfId="0" applyFont="1" applyFill="1" applyBorder="1" applyAlignment="1">
      <alignment horizontal="center" wrapText="1"/>
    </xf>
    <xf numFmtId="0" fontId="20" fillId="4" borderId="59" xfId="0" applyFont="1" applyFill="1" applyBorder="1" applyAlignment="1">
      <alignment horizontal="center" wrapText="1"/>
    </xf>
    <xf numFmtId="0" fontId="1" fillId="4" borderId="1" xfId="0" applyFont="1" applyFill="1" applyBorder="1" applyAlignment="1">
      <alignment horizontal="center" wrapText="1"/>
    </xf>
    <xf numFmtId="0" fontId="18" fillId="5" borderId="0" xfId="0" applyFont="1" applyFill="1" applyAlignment="1">
      <alignment vertical="center" wrapText="1"/>
    </xf>
    <xf numFmtId="0" fontId="21" fillId="0" borderId="46" xfId="0" applyFont="1" applyBorder="1"/>
    <xf numFmtId="0" fontId="21" fillId="0" borderId="0" xfId="0" applyFont="1"/>
    <xf numFmtId="9" fontId="21" fillId="0" borderId="0" xfId="0" applyNumberFormat="1" applyFont="1"/>
    <xf numFmtId="0" fontId="21" fillId="4" borderId="0" xfId="0" applyFont="1" applyFill="1" applyAlignment="1">
      <alignment vertical="top" wrapText="1"/>
    </xf>
    <xf numFmtId="0" fontId="21" fillId="4" borderId="48" xfId="0" applyFont="1" applyFill="1" applyBorder="1" applyAlignment="1">
      <alignment vertical="top" wrapText="1"/>
    </xf>
    <xf numFmtId="0" fontId="21" fillId="4" borderId="54" xfId="0" applyFont="1" applyFill="1" applyBorder="1" applyAlignment="1">
      <alignment vertical="top" wrapText="1"/>
    </xf>
    <xf numFmtId="0" fontId="21" fillId="4" borderId="53" xfId="0" applyFont="1" applyFill="1" applyBorder="1" applyAlignment="1">
      <alignment vertical="top" wrapText="1"/>
    </xf>
    <xf numFmtId="0" fontId="22" fillId="4" borderId="1" xfId="0" applyFont="1" applyFill="1" applyBorder="1" applyAlignment="1">
      <alignment vertical="top" wrapText="1"/>
    </xf>
    <xf numFmtId="0" fontId="15" fillId="2" borderId="57" xfId="0" applyFont="1" applyFill="1" applyBorder="1" applyAlignment="1">
      <alignment horizontal="left" vertical="center"/>
    </xf>
    <xf numFmtId="0" fontId="23" fillId="4" borderId="1" xfId="0" applyFont="1" applyFill="1" applyBorder="1" applyAlignment="1">
      <alignment horizontal="left" vertical="center"/>
    </xf>
    <xf numFmtId="0" fontId="24" fillId="4" borderId="55" xfId="0" applyFont="1" applyFill="1" applyBorder="1" applyAlignment="1">
      <alignment horizontal="left" vertical="center"/>
    </xf>
    <xf numFmtId="0" fontId="25" fillId="2" borderId="55" xfId="0" applyFont="1" applyFill="1" applyBorder="1" applyAlignment="1">
      <alignment horizontal="left" vertical="center"/>
    </xf>
    <xf numFmtId="9" fontId="25" fillId="2" borderId="55" xfId="0" applyNumberFormat="1" applyFont="1" applyFill="1" applyBorder="1" applyAlignment="1">
      <alignment horizontal="left" vertical="center"/>
    </xf>
    <xf numFmtId="0" fontId="1" fillId="4" borderId="55" xfId="0" applyFont="1" applyFill="1" applyBorder="1" applyAlignment="1">
      <alignment wrapText="1"/>
    </xf>
    <xf numFmtId="0" fontId="22" fillId="4" borderId="55" xfId="0" applyFont="1" applyFill="1" applyBorder="1" applyAlignment="1">
      <alignment vertical="top" wrapText="1"/>
    </xf>
    <xf numFmtId="0" fontId="22" fillId="2" borderId="55" xfId="0" applyFont="1" applyFill="1" applyBorder="1" applyAlignment="1">
      <alignment vertical="top" wrapText="1"/>
    </xf>
    <xf numFmtId="0" fontId="22" fillId="0" borderId="0" xfId="0" applyFont="1" applyAlignment="1">
      <alignment vertical="top" wrapText="1"/>
    </xf>
    <xf numFmtId="0" fontId="24" fillId="4" borderId="1" xfId="0" applyFont="1" applyFill="1" applyBorder="1" applyAlignment="1">
      <alignment horizontal="left" vertical="center"/>
    </xf>
    <xf numFmtId="0" fontId="25" fillId="2" borderId="1" xfId="0" applyFont="1" applyFill="1" applyBorder="1" applyAlignment="1">
      <alignment horizontal="left" vertical="center"/>
    </xf>
    <xf numFmtId="9" fontId="25" fillId="2" borderId="1" xfId="0" applyNumberFormat="1" applyFont="1" applyFill="1" applyBorder="1" applyAlignment="1">
      <alignment horizontal="left" vertical="center"/>
    </xf>
    <xf numFmtId="0" fontId="25" fillId="4" borderId="1" xfId="0" applyFont="1" applyFill="1" applyBorder="1" applyAlignment="1">
      <alignment horizontal="left" vertical="center"/>
    </xf>
    <xf numFmtId="0" fontId="7" fillId="4" borderId="1" xfId="0" applyFont="1" applyFill="1" applyBorder="1" applyAlignment="1">
      <alignment horizontal="left" vertical="center"/>
    </xf>
    <xf numFmtId="0" fontId="7" fillId="4" borderId="1" xfId="0" applyFont="1" applyFill="1" applyBorder="1"/>
    <xf numFmtId="0" fontId="7" fillId="4" borderId="59" xfId="0" applyFont="1" applyFill="1" applyBorder="1" applyAlignment="1">
      <alignment horizontal="left" vertical="center"/>
    </xf>
    <xf numFmtId="0" fontId="7" fillId="4" borderId="59" xfId="0" applyFont="1" applyFill="1" applyBorder="1"/>
    <xf numFmtId="0" fontId="7" fillId="2" borderId="59" xfId="0" applyFont="1" applyFill="1" applyBorder="1"/>
    <xf numFmtId="0" fontId="26" fillId="2" borderId="0" xfId="0" applyFont="1" applyFill="1"/>
    <xf numFmtId="0" fontId="26" fillId="4" borderId="0" xfId="0" applyFont="1" applyFill="1"/>
    <xf numFmtId="0" fontId="26" fillId="2" borderId="48" xfId="0" applyFont="1" applyFill="1" applyBorder="1"/>
    <xf numFmtId="0" fontId="26" fillId="2" borderId="54" xfId="0" applyFont="1" applyFill="1" applyBorder="1"/>
    <xf numFmtId="0" fontId="27" fillId="0" borderId="0" xfId="0" applyFont="1" applyAlignment="1">
      <alignment vertical="center"/>
    </xf>
    <xf numFmtId="9" fontId="28" fillId="0" borderId="0" xfId="0" applyNumberFormat="1" applyFont="1"/>
    <xf numFmtId="9" fontId="29" fillId="0" borderId="0" xfId="0" applyNumberFormat="1" applyFont="1"/>
    <xf numFmtId="0" fontId="7" fillId="2" borderId="56" xfId="0" applyFont="1" applyFill="1" applyBorder="1"/>
    <xf numFmtId="0" fontId="7" fillId="4" borderId="56" xfId="0" applyFont="1" applyFill="1" applyBorder="1"/>
    <xf numFmtId="0" fontId="14" fillId="6" borderId="54" xfId="0" applyFont="1" applyFill="1" applyBorder="1" applyAlignment="1">
      <alignment horizontal="center" vertical="center"/>
    </xf>
    <xf numFmtId="0" fontId="9" fillId="2" borderId="53" xfId="0" applyFont="1" applyFill="1" applyBorder="1"/>
    <xf numFmtId="0" fontId="9" fillId="2" borderId="1" xfId="0" applyFont="1" applyFill="1" applyBorder="1"/>
    <xf numFmtId="0" fontId="26" fillId="8" borderId="54" xfId="0" applyFont="1" applyFill="1" applyBorder="1" applyAlignment="1">
      <alignment horizontal="center" textRotation="90" wrapText="1"/>
    </xf>
    <xf numFmtId="0" fontId="14" fillId="6" borderId="54" xfId="0" applyFont="1" applyFill="1" applyBorder="1" applyAlignment="1">
      <alignment horizontal="center" vertical="center" textRotation="90"/>
    </xf>
    <xf numFmtId="0" fontId="9" fillId="2" borderId="53" xfId="0" applyFont="1" applyFill="1" applyBorder="1" applyAlignment="1">
      <alignment horizontal="center" vertical="center"/>
    </xf>
    <xf numFmtId="0" fontId="9" fillId="2" borderId="1" xfId="0" applyFont="1" applyFill="1" applyBorder="1" applyAlignment="1">
      <alignment horizontal="center" vertical="center"/>
    </xf>
    <xf numFmtId="0" fontId="26" fillId="0" borderId="54" xfId="0" applyFont="1" applyBorder="1" applyAlignment="1">
      <alignment horizontal="center" vertical="center" wrapText="1"/>
    </xf>
    <xf numFmtId="0" fontId="26" fillId="0" borderId="54" xfId="0" applyFont="1" applyBorder="1" applyAlignment="1">
      <alignment horizontal="center" vertical="center" textRotation="90"/>
    </xf>
    <xf numFmtId="0" fontId="26" fillId="9" borderId="54" xfId="0" applyFont="1" applyFill="1" applyBorder="1" applyAlignment="1">
      <alignment horizontal="center" vertical="center" wrapText="1"/>
    </xf>
    <xf numFmtId="165" fontId="26" fillId="0" borderId="54" xfId="0" applyNumberFormat="1" applyFont="1" applyBorder="1" applyAlignment="1">
      <alignment horizontal="center" vertical="top"/>
    </xf>
    <xf numFmtId="0" fontId="26" fillId="0" borderId="54" xfId="0" applyFont="1" applyBorder="1" applyAlignment="1">
      <alignment horizontal="center" vertical="top" wrapText="1"/>
    </xf>
    <xf numFmtId="0" fontId="26" fillId="0" borderId="54" xfId="0" applyFont="1" applyBorder="1" applyAlignment="1">
      <alignment horizontal="center" vertical="top"/>
    </xf>
    <xf numFmtId="0" fontId="7" fillId="2" borderId="53" xfId="0" applyFont="1" applyFill="1" applyBorder="1" applyAlignment="1">
      <alignment vertical="center"/>
    </xf>
    <xf numFmtId="0" fontId="7" fillId="2" borderId="1" xfId="0" applyFont="1" applyFill="1" applyBorder="1" applyAlignment="1">
      <alignment vertical="center"/>
    </xf>
    <xf numFmtId="0" fontId="26" fillId="0" borderId="54" xfId="0" applyFont="1" applyBorder="1" applyAlignment="1">
      <alignment horizontal="center" vertical="center"/>
    </xf>
    <xf numFmtId="0" fontId="26" fillId="0" borderId="54" xfId="0" applyFont="1" applyBorder="1" applyAlignment="1">
      <alignment horizontal="center" vertical="center" wrapText="1"/>
    </xf>
    <xf numFmtId="9" fontId="26" fillId="0" borderId="54" xfId="0" applyNumberFormat="1" applyFont="1" applyBorder="1" applyAlignment="1">
      <alignment horizontal="center" vertical="center"/>
    </xf>
    <xf numFmtId="0" fontId="26" fillId="0" borderId="54" xfId="0" applyFont="1" applyBorder="1" applyAlignment="1">
      <alignment vertical="center"/>
    </xf>
    <xf numFmtId="164" fontId="26" fillId="2" borderId="54" xfId="0" applyNumberFormat="1" applyFont="1" applyFill="1" applyBorder="1" applyAlignment="1">
      <alignment horizontal="center" vertical="center"/>
    </xf>
    <xf numFmtId="0" fontId="14" fillId="0" borderId="54" xfId="0" applyFont="1" applyBorder="1" applyAlignment="1">
      <alignment horizontal="center" vertical="center" textRotation="90" wrapText="1"/>
    </xf>
    <xf numFmtId="9" fontId="26" fillId="4" borderId="54" xfId="0" applyNumberFormat="1" applyFont="1" applyFill="1" applyBorder="1" applyAlignment="1">
      <alignment horizontal="center" vertical="center"/>
    </xf>
    <xf numFmtId="0" fontId="14" fillId="0" borderId="54" xfId="0" applyFont="1" applyBorder="1" applyAlignment="1">
      <alignment horizontal="center" vertical="center" textRotation="90"/>
    </xf>
    <xf numFmtId="0" fontId="26" fillId="0" borderId="54" xfId="0" applyFont="1" applyBorder="1" applyAlignment="1">
      <alignment vertical="top"/>
    </xf>
    <xf numFmtId="0" fontId="26" fillId="0" borderId="54" xfId="0" applyFont="1" applyBorder="1" applyAlignment="1">
      <alignment horizontal="center" vertical="center" textRotation="90"/>
    </xf>
    <xf numFmtId="0" fontId="7" fillId="2" borderId="62" xfId="0" applyFont="1" applyFill="1" applyBorder="1"/>
    <xf numFmtId="0" fontId="7" fillId="2" borderId="55" xfId="0" applyFont="1" applyFill="1" applyBorder="1"/>
    <xf numFmtId="0" fontId="26" fillId="0" borderId="60" xfId="0" applyFont="1" applyBorder="1" applyAlignment="1">
      <alignment vertical="center"/>
    </xf>
    <xf numFmtId="0" fontId="7" fillId="0" borderId="54" xfId="0" applyFont="1" applyBorder="1" applyAlignment="1">
      <alignment horizontal="center" vertical="center"/>
    </xf>
    <xf numFmtId="0" fontId="5" fillId="0" borderId="54" xfId="0" applyFont="1" applyBorder="1" applyAlignment="1">
      <alignment horizontal="center" vertical="center" wrapText="1"/>
    </xf>
    <xf numFmtId="0" fontId="7" fillId="0" borderId="54" xfId="0" applyFont="1" applyBorder="1" applyAlignment="1">
      <alignment horizontal="center" vertical="center" textRotation="90"/>
    </xf>
    <xf numFmtId="9" fontId="7" fillId="0" borderId="54" xfId="0" applyNumberFormat="1" applyFont="1" applyBorder="1" applyAlignment="1">
      <alignment horizontal="center" vertical="center"/>
    </xf>
    <xf numFmtId="164" fontId="7" fillId="2" borderId="54" xfId="0" applyNumberFormat="1" applyFont="1" applyFill="1" applyBorder="1" applyAlignment="1">
      <alignment horizontal="center" vertical="center"/>
    </xf>
    <xf numFmtId="0" fontId="9" fillId="0" borderId="54" xfId="0" applyFont="1" applyBorder="1" applyAlignment="1">
      <alignment horizontal="center" vertical="center" textRotation="90" wrapText="1"/>
    </xf>
    <xf numFmtId="9" fontId="7" fillId="4" borderId="54" xfId="0" applyNumberFormat="1" applyFont="1" applyFill="1" applyBorder="1" applyAlignment="1">
      <alignment horizontal="center" vertical="center"/>
    </xf>
    <xf numFmtId="0" fontId="9" fillId="0" borderId="54" xfId="0" applyFont="1" applyBorder="1" applyAlignment="1">
      <alignment horizontal="center" vertical="center" textRotation="90"/>
    </xf>
    <xf numFmtId="0" fontId="7" fillId="9" borderId="54" xfId="0" applyFont="1" applyFill="1" applyBorder="1" applyAlignment="1">
      <alignment horizontal="center" vertical="center" wrapText="1"/>
    </xf>
    <xf numFmtId="165" fontId="7" fillId="0" borderId="64" xfId="0" applyNumberFormat="1" applyFont="1" applyBorder="1" applyAlignment="1">
      <alignment horizontal="center" vertical="center"/>
    </xf>
    <xf numFmtId="0" fontId="7" fillId="0" borderId="65" xfId="0" applyFont="1" applyBorder="1" applyAlignment="1">
      <alignment horizontal="center" vertical="center" wrapText="1"/>
    </xf>
    <xf numFmtId="0" fontId="7" fillId="0" borderId="65" xfId="0" applyFont="1" applyBorder="1" applyAlignment="1">
      <alignment horizontal="center" vertical="center"/>
    </xf>
    <xf numFmtId="0" fontId="26" fillId="0" borderId="66" xfId="0" applyFont="1" applyBorder="1" applyAlignment="1">
      <alignment vertical="center"/>
    </xf>
    <xf numFmtId="165" fontId="7" fillId="0" borderId="67" xfId="0" applyNumberFormat="1" applyFont="1" applyBorder="1" applyAlignment="1">
      <alignment horizontal="center" vertical="center"/>
    </xf>
    <xf numFmtId="0" fontId="7" fillId="0" borderId="68" xfId="0" applyFont="1" applyBorder="1" applyAlignment="1">
      <alignment horizontal="center" vertical="center" wrapText="1"/>
    </xf>
    <xf numFmtId="0" fontId="7" fillId="0" borderId="68" xfId="0" applyFont="1" applyBorder="1" applyAlignment="1">
      <alignment horizontal="center" vertical="center"/>
    </xf>
    <xf numFmtId="0" fontId="2" fillId="0" borderId="0" xfId="0" applyFont="1"/>
    <xf numFmtId="0" fontId="36" fillId="2" borderId="1" xfId="0" applyFont="1" applyFill="1" applyBorder="1" applyAlignment="1">
      <alignment vertical="center"/>
    </xf>
    <xf numFmtId="0" fontId="2" fillId="11" borderId="54" xfId="0" applyFont="1" applyFill="1" applyBorder="1" applyAlignment="1"/>
    <xf numFmtId="0" fontId="2" fillId="11" borderId="53" xfId="0" applyFont="1" applyFill="1" applyBorder="1" applyAlignment="1"/>
    <xf numFmtId="0" fontId="2" fillId="11" borderId="38" xfId="0" applyFont="1" applyFill="1" applyBorder="1" applyAlignment="1"/>
    <xf numFmtId="0" fontId="2" fillId="12" borderId="53" xfId="0" applyFont="1" applyFill="1" applyBorder="1" applyAlignment="1"/>
    <xf numFmtId="0" fontId="2" fillId="11" borderId="62" xfId="0" applyFont="1" applyFill="1" applyBorder="1" applyAlignment="1"/>
    <xf numFmtId="0" fontId="2" fillId="11" borderId="90" xfId="0" applyFont="1" applyFill="1" applyBorder="1" applyAlignment="1"/>
    <xf numFmtId="0" fontId="2" fillId="12" borderId="62" xfId="0" applyFont="1" applyFill="1" applyBorder="1" applyAlignment="1"/>
    <xf numFmtId="0" fontId="2" fillId="11" borderId="91" xfId="0" applyFont="1" applyFill="1" applyBorder="1" applyAlignment="1"/>
    <xf numFmtId="0" fontId="2" fillId="11" borderId="0" xfId="0" applyFont="1" applyFill="1" applyAlignment="1"/>
    <xf numFmtId="0" fontId="2" fillId="12" borderId="91" xfId="0" applyFont="1" applyFill="1" applyBorder="1" applyAlignment="1"/>
    <xf numFmtId="0" fontId="2" fillId="13" borderId="62" xfId="0" applyFont="1" applyFill="1" applyBorder="1" applyAlignment="1"/>
    <xf numFmtId="0" fontId="2" fillId="13" borderId="90" xfId="0" applyFont="1" applyFill="1" applyBorder="1" applyAlignment="1"/>
    <xf numFmtId="0" fontId="2" fillId="13" borderId="91" xfId="0" applyFont="1" applyFill="1" applyBorder="1" applyAlignment="1"/>
    <xf numFmtId="0" fontId="2" fillId="13" borderId="0" xfId="0" applyFont="1" applyFill="1" applyAlignment="1"/>
    <xf numFmtId="0" fontId="2" fillId="14" borderId="62" xfId="0" applyFont="1" applyFill="1" applyBorder="1" applyAlignment="1"/>
    <xf numFmtId="0" fontId="2" fillId="14" borderId="90" xfId="0" applyFont="1" applyFill="1" applyBorder="1" applyAlignment="1"/>
    <xf numFmtId="0" fontId="2" fillId="14" borderId="91" xfId="0" applyFont="1" applyFill="1" applyBorder="1" applyAlignment="1"/>
    <xf numFmtId="0" fontId="2" fillId="14" borderId="0" xfId="0" applyFont="1" applyFill="1" applyAlignment="1"/>
    <xf numFmtId="0" fontId="2" fillId="2" borderId="53" xfId="0" applyFont="1" applyFill="1" applyBorder="1"/>
    <xf numFmtId="0" fontId="2" fillId="11" borderId="92" xfId="0" applyFont="1" applyFill="1" applyBorder="1"/>
    <xf numFmtId="0" fontId="2" fillId="11" borderId="93" xfId="0" applyFont="1" applyFill="1" applyBorder="1"/>
    <xf numFmtId="0" fontId="2" fillId="11" borderId="94" xfId="0" applyFont="1" applyFill="1" applyBorder="1"/>
    <xf numFmtId="0" fontId="2" fillId="12" borderId="92" xfId="0" applyFont="1" applyFill="1" applyBorder="1"/>
    <xf numFmtId="0" fontId="2" fillId="12" borderId="93" xfId="0" applyFont="1" applyFill="1" applyBorder="1"/>
    <xf numFmtId="0" fontId="2" fillId="12" borderId="94" xfId="0" applyFont="1" applyFill="1" applyBorder="1"/>
    <xf numFmtId="0" fontId="2" fillId="11" borderId="19" xfId="0" applyFont="1" applyFill="1" applyBorder="1"/>
    <xf numFmtId="0" fontId="2" fillId="11" borderId="1" xfId="0" applyFont="1" applyFill="1" applyBorder="1"/>
    <xf numFmtId="0" fontId="2" fillId="11" borderId="20" xfId="0" applyFont="1" applyFill="1" applyBorder="1"/>
    <xf numFmtId="0" fontId="2" fillId="12" borderId="19" xfId="0" applyFont="1" applyFill="1" applyBorder="1"/>
    <xf numFmtId="0" fontId="2" fillId="12" borderId="1" xfId="0" applyFont="1" applyFill="1" applyBorder="1"/>
    <xf numFmtId="0" fontId="2" fillId="12" borderId="20" xfId="0" applyFont="1" applyFill="1" applyBorder="1"/>
    <xf numFmtId="0" fontId="2" fillId="11" borderId="40" xfId="0" applyFont="1" applyFill="1" applyBorder="1"/>
    <xf numFmtId="0" fontId="2" fillId="11" borderId="41" xfId="0" applyFont="1" applyFill="1" applyBorder="1"/>
    <xf numFmtId="0" fontId="2" fillId="11" borderId="42" xfId="0" applyFont="1" applyFill="1" applyBorder="1"/>
    <xf numFmtId="0" fontId="2" fillId="12" borderId="40" xfId="0" applyFont="1" applyFill="1" applyBorder="1"/>
    <xf numFmtId="0" fontId="2" fillId="12" borderId="41" xfId="0" applyFont="1" applyFill="1" applyBorder="1"/>
    <xf numFmtId="0" fontId="2" fillId="12" borderId="42" xfId="0" applyFont="1" applyFill="1" applyBorder="1"/>
    <xf numFmtId="0" fontId="2" fillId="13" borderId="92" xfId="0" applyFont="1" applyFill="1" applyBorder="1"/>
    <xf numFmtId="0" fontId="2" fillId="13" borderId="93" xfId="0" applyFont="1" applyFill="1" applyBorder="1"/>
    <xf numFmtId="0" fontId="2" fillId="13" borderId="94" xfId="0" applyFont="1" applyFill="1" applyBorder="1"/>
    <xf numFmtId="0" fontId="2" fillId="13" borderId="19" xfId="0" applyFont="1" applyFill="1" applyBorder="1"/>
    <xf numFmtId="0" fontId="2" fillId="13" borderId="1" xfId="0" applyFont="1" applyFill="1" applyBorder="1"/>
    <xf numFmtId="0" fontId="2" fillId="13" borderId="20" xfId="0" applyFont="1" applyFill="1" applyBorder="1"/>
    <xf numFmtId="0" fontId="2" fillId="13" borderId="40" xfId="0" applyFont="1" applyFill="1" applyBorder="1"/>
    <xf numFmtId="0" fontId="2" fillId="13" borderId="41" xfId="0" applyFont="1" applyFill="1" applyBorder="1"/>
    <xf numFmtId="0" fontId="2" fillId="13" borderId="42" xfId="0" applyFont="1" applyFill="1" applyBorder="1"/>
    <xf numFmtId="0" fontId="2" fillId="14" borderId="92" xfId="0" applyFont="1" applyFill="1" applyBorder="1"/>
    <xf numFmtId="0" fontId="2" fillId="14" borderId="93" xfId="0" applyFont="1" applyFill="1" applyBorder="1"/>
    <xf numFmtId="0" fontId="2" fillId="14" borderId="94" xfId="0" applyFont="1" applyFill="1" applyBorder="1"/>
    <xf numFmtId="0" fontId="2" fillId="14" borderId="19" xfId="0" applyFont="1" applyFill="1" applyBorder="1"/>
    <xf numFmtId="0" fontId="2" fillId="14" borderId="1" xfId="0" applyFont="1" applyFill="1" applyBorder="1"/>
    <xf numFmtId="0" fontId="2" fillId="14" borderId="20" xfId="0" applyFont="1" applyFill="1" applyBorder="1"/>
    <xf numFmtId="0" fontId="2" fillId="14" borderId="40" xfId="0" applyFont="1" applyFill="1" applyBorder="1"/>
    <xf numFmtId="0" fontId="2" fillId="14" borderId="41" xfId="0" applyFont="1" applyFill="1" applyBorder="1"/>
    <xf numFmtId="0" fontId="2" fillId="14" borderId="42" xfId="0" applyFont="1" applyFill="1" applyBorder="1"/>
    <xf numFmtId="0" fontId="1" fillId="0" borderId="0" xfId="0" applyFont="1" applyAlignment="1">
      <alignment horizontal="center"/>
    </xf>
    <xf numFmtId="0" fontId="2" fillId="0" borderId="54" xfId="0" applyFont="1" applyBorder="1"/>
    <xf numFmtId="0" fontId="1" fillId="16" borderId="54" xfId="0" applyFont="1" applyFill="1" applyBorder="1" applyAlignment="1">
      <alignment horizontal="center" wrapText="1"/>
    </xf>
    <xf numFmtId="0" fontId="41" fillId="0" borderId="54" xfId="0" applyFont="1" applyBorder="1" applyAlignment="1">
      <alignment horizontal="center" wrapText="1"/>
    </xf>
    <xf numFmtId="0" fontId="43" fillId="17" borderId="95" xfId="0" applyFont="1" applyFill="1" applyBorder="1" applyAlignment="1">
      <alignment horizontal="center" vertical="center" wrapText="1" readingOrder="1"/>
    </xf>
    <xf numFmtId="0" fontId="17" fillId="15" borderId="95" xfId="0" applyFont="1" applyFill="1" applyBorder="1" applyAlignment="1">
      <alignment horizontal="center" vertical="center" wrapText="1" readingOrder="1"/>
    </xf>
    <xf numFmtId="0" fontId="17" fillId="18" borderId="95" xfId="0" applyFont="1" applyFill="1" applyBorder="1" applyAlignment="1">
      <alignment horizontal="center" vertical="center" wrapText="1" readingOrder="1"/>
    </xf>
    <xf numFmtId="0" fontId="17" fillId="19" borderId="95" xfId="0" applyFont="1" applyFill="1" applyBorder="1" applyAlignment="1">
      <alignment horizontal="center" vertical="center" wrapText="1" readingOrder="1"/>
    </xf>
    <xf numFmtId="0" fontId="17" fillId="14" borderId="96" xfId="0" applyFont="1" applyFill="1" applyBorder="1" applyAlignment="1">
      <alignment horizontal="center" vertical="center" wrapText="1" readingOrder="1"/>
    </xf>
    <xf numFmtId="0" fontId="28" fillId="0" borderId="0" xfId="0" applyFont="1"/>
    <xf numFmtId="0" fontId="1" fillId="16" borderId="54" xfId="0" applyFont="1" applyFill="1" applyBorder="1" applyAlignment="1">
      <alignment horizontal="center"/>
    </xf>
    <xf numFmtId="0" fontId="44" fillId="0" borderId="54" xfId="0" applyFont="1" applyBorder="1" applyAlignment="1">
      <alignment horizontal="center"/>
    </xf>
    <xf numFmtId="0" fontId="41" fillId="0" borderId="54" xfId="0" applyFont="1" applyBorder="1" applyAlignment="1">
      <alignment horizontal="center"/>
    </xf>
    <xf numFmtId="0" fontId="47" fillId="0" borderId="0" xfId="0" applyFont="1" applyAlignment="1">
      <alignment horizontal="center" vertical="center" wrapText="1"/>
    </xf>
    <xf numFmtId="0" fontId="48" fillId="21" borderId="1" xfId="0" applyFont="1" applyFill="1" applyBorder="1" applyAlignment="1">
      <alignment horizontal="center" vertical="center" wrapText="1" readingOrder="1"/>
    </xf>
    <xf numFmtId="0" fontId="15" fillId="14" borderId="96" xfId="0" applyFont="1" applyFill="1" applyBorder="1" applyAlignment="1">
      <alignment horizontal="center" vertical="center" wrapText="1" readingOrder="1"/>
    </xf>
    <xf numFmtId="0" fontId="15" fillId="0" borderId="100" xfId="0" applyFont="1" applyBorder="1" applyAlignment="1">
      <alignment horizontal="left" vertical="center" wrapText="1" readingOrder="1"/>
    </xf>
    <xf numFmtId="9" fontId="15" fillId="0" borderId="100" xfId="0" applyNumberFormat="1" applyFont="1" applyBorder="1" applyAlignment="1">
      <alignment horizontal="center" vertical="center" wrapText="1" readingOrder="1"/>
    </xf>
    <xf numFmtId="0" fontId="15" fillId="19" borderId="95" xfId="0" applyFont="1" applyFill="1" applyBorder="1" applyAlignment="1">
      <alignment horizontal="center" vertical="center" wrapText="1" readingOrder="1"/>
    </xf>
    <xf numFmtId="0" fontId="15" fillId="0" borderId="95" xfId="0" applyFont="1" applyBorder="1" applyAlignment="1">
      <alignment horizontal="left" vertical="center" wrapText="1" readingOrder="1"/>
    </xf>
    <xf numFmtId="9" fontId="15" fillId="0" borderId="95" xfId="0" applyNumberFormat="1" applyFont="1" applyBorder="1" applyAlignment="1">
      <alignment horizontal="center" vertical="center" wrapText="1" readingOrder="1"/>
    </xf>
    <xf numFmtId="0" fontId="15" fillId="18" borderId="95" xfId="0" applyFont="1" applyFill="1" applyBorder="1" applyAlignment="1">
      <alignment horizontal="center" vertical="center" wrapText="1" readingOrder="1"/>
    </xf>
    <xf numFmtId="0" fontId="15" fillId="15" borderId="95" xfId="0" applyFont="1" applyFill="1" applyBorder="1" applyAlignment="1">
      <alignment horizontal="center" vertical="center" wrapText="1" readingOrder="1"/>
    </xf>
    <xf numFmtId="0" fontId="49" fillId="17" borderId="95"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1" fillId="2" borderId="1" xfId="0" applyFont="1" applyFill="1" applyBorder="1" applyAlignment="1">
      <alignment horizontal="center" vertical="center" wrapText="1"/>
    </xf>
    <xf numFmtId="0" fontId="52" fillId="21" borderId="1" xfId="0" applyFont="1" applyFill="1" applyBorder="1" applyAlignment="1">
      <alignment horizontal="center" vertical="center" wrapText="1" readingOrder="1"/>
    </xf>
    <xf numFmtId="0" fontId="53" fillId="2" borderId="1" xfId="0" applyFont="1" applyFill="1" applyBorder="1"/>
    <xf numFmtId="0" fontId="54" fillId="14" borderId="96" xfId="0" applyFont="1" applyFill="1" applyBorder="1" applyAlignment="1">
      <alignment horizontal="center" vertical="center" wrapText="1" readingOrder="1"/>
    </xf>
    <xf numFmtId="0" fontId="54" fillId="0" borderId="100" xfId="0" applyFont="1" applyBorder="1" applyAlignment="1">
      <alignment horizontal="center" vertical="center" wrapText="1" readingOrder="1"/>
    </xf>
    <xf numFmtId="0" fontId="54" fillId="0" borderId="100" xfId="0" applyFont="1" applyBorder="1" applyAlignment="1">
      <alignment horizontal="left" vertical="center" wrapText="1" readingOrder="1"/>
    </xf>
    <xf numFmtId="0" fontId="54" fillId="19" borderId="95" xfId="0" applyFont="1" applyFill="1" applyBorder="1" applyAlignment="1">
      <alignment horizontal="center" vertical="center" wrapText="1" readingOrder="1"/>
    </xf>
    <xf numFmtId="0" fontId="54" fillId="0" borderId="95" xfId="0" applyFont="1" applyBorder="1" applyAlignment="1">
      <alignment horizontal="center" vertical="center" wrapText="1" readingOrder="1"/>
    </xf>
    <xf numFmtId="0" fontId="54" fillId="0" borderId="95" xfId="0" applyFont="1" applyBorder="1" applyAlignment="1">
      <alignment horizontal="left" vertical="center" wrapText="1" readingOrder="1"/>
    </xf>
    <xf numFmtId="0" fontId="54" fillId="18" borderId="95" xfId="0" applyFont="1" applyFill="1" applyBorder="1" applyAlignment="1">
      <alignment horizontal="center" vertical="center" wrapText="1" readingOrder="1"/>
    </xf>
    <xf numFmtId="0" fontId="54" fillId="15" borderId="95" xfId="0" applyFont="1" applyFill="1" applyBorder="1" applyAlignment="1">
      <alignment horizontal="center" vertical="center" wrapText="1" readingOrder="1"/>
    </xf>
    <xf numFmtId="0" fontId="55" fillId="17" borderId="95" xfId="0" applyFont="1" applyFill="1" applyBorder="1" applyAlignment="1">
      <alignment horizontal="center" vertical="center" wrapText="1" readingOrder="1"/>
    </xf>
    <xf numFmtId="0" fontId="56"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3" fillId="0" borderId="0" xfId="0" applyFont="1"/>
    <xf numFmtId="0" fontId="56" fillId="0" borderId="0" xfId="0" applyFont="1" applyAlignment="1">
      <alignment horizontal="left" vertical="center" wrapText="1" readingOrder="1"/>
    </xf>
    <xf numFmtId="0" fontId="57" fillId="0" borderId="0" xfId="0" applyFont="1" applyAlignment="1">
      <alignment vertical="center"/>
    </xf>
    <xf numFmtId="0" fontId="58" fillId="0" borderId="0" xfId="0" applyFont="1"/>
    <xf numFmtId="0" fontId="59" fillId="0" borderId="0" xfId="0" applyFont="1"/>
    <xf numFmtId="0" fontId="60" fillId="0" borderId="0" xfId="0" applyFont="1"/>
    <xf numFmtId="0" fontId="61" fillId="2" borderId="1" xfId="0" applyFont="1" applyFill="1" applyBorder="1"/>
    <xf numFmtId="0" fontId="30" fillId="2" borderId="1" xfId="0" applyFont="1" applyFill="1" applyBorder="1"/>
    <xf numFmtId="0" fontId="63" fillId="8" borderId="105" xfId="0" applyFont="1" applyFill="1" applyBorder="1" applyAlignment="1">
      <alignment horizontal="center" vertical="center" wrapText="1" readingOrder="1"/>
    </xf>
    <xf numFmtId="0" fontId="63" fillId="8" borderId="106" xfId="0" applyFont="1" applyFill="1" applyBorder="1" applyAlignment="1">
      <alignment horizontal="center" vertical="center" wrapText="1" readingOrder="1"/>
    </xf>
    <xf numFmtId="0" fontId="63" fillId="2" borderId="109" xfId="0" applyFont="1" applyFill="1" applyBorder="1" applyAlignment="1">
      <alignment horizontal="center" vertical="center" wrapText="1" readingOrder="1"/>
    </xf>
    <xf numFmtId="0" fontId="64" fillId="2" borderId="109" xfId="0" applyFont="1" applyFill="1" applyBorder="1" applyAlignment="1">
      <alignment horizontal="left" vertical="center" wrapText="1" readingOrder="1"/>
    </xf>
    <xf numFmtId="9" fontId="63" fillId="2" borderId="110" xfId="0" applyNumberFormat="1" applyFont="1" applyFill="1" applyBorder="1" applyAlignment="1">
      <alignment horizontal="center" vertical="center" wrapText="1" readingOrder="1"/>
    </xf>
    <xf numFmtId="0" fontId="63" fillId="2" borderId="54" xfId="0" applyFont="1" applyFill="1" applyBorder="1" applyAlignment="1">
      <alignment horizontal="center" vertical="center" wrapText="1" readingOrder="1"/>
    </xf>
    <xf numFmtId="0" fontId="64" fillId="2" borderId="54" xfId="0" applyFont="1" applyFill="1" applyBorder="1" applyAlignment="1">
      <alignment horizontal="left" vertical="center" wrapText="1" readingOrder="1"/>
    </xf>
    <xf numFmtId="9" fontId="63" fillId="2" borderId="112" xfId="0" applyNumberFormat="1" applyFont="1" applyFill="1" applyBorder="1" applyAlignment="1">
      <alignment horizontal="center" vertical="center" wrapText="1" readingOrder="1"/>
    </xf>
    <xf numFmtId="0" fontId="64" fillId="2" borderId="112" xfId="0" applyFont="1" applyFill="1" applyBorder="1" applyAlignment="1">
      <alignment horizontal="center" vertical="center" wrapText="1" readingOrder="1"/>
    </xf>
    <xf numFmtId="0" fontId="63" fillId="2" borderId="117" xfId="0" applyFont="1" applyFill="1" applyBorder="1" applyAlignment="1">
      <alignment horizontal="center" vertical="center" wrapText="1" readingOrder="1"/>
    </xf>
    <xf numFmtId="0" fontId="64" fillId="2" borderId="117" xfId="0" applyFont="1" applyFill="1" applyBorder="1" applyAlignment="1">
      <alignment horizontal="left" vertical="center" wrapText="1" readingOrder="1"/>
    </xf>
    <xf numFmtId="0" fontId="64" fillId="2" borderId="118" xfId="0" applyFont="1" applyFill="1" applyBorder="1" applyAlignment="1">
      <alignment horizontal="center" vertical="center" wrapText="1" readingOrder="1"/>
    </xf>
    <xf numFmtId="0" fontId="11" fillId="2" borderId="1" xfId="0" applyFont="1" applyFill="1" applyBorder="1"/>
    <xf numFmtId="0" fontId="1" fillId="0" borderId="0" xfId="0" applyFont="1"/>
    <xf numFmtId="0" fontId="61" fillId="0" borderId="0" xfId="0" applyFont="1"/>
    <xf numFmtId="0" fontId="67" fillId="0" borderId="95" xfId="0" applyFont="1" applyBorder="1" applyAlignment="1">
      <alignment horizontal="left" vertical="center" wrapText="1" readingOrder="1"/>
    </xf>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3" fillId="4" borderId="43" xfId="0" applyFont="1" applyFill="1" applyBorder="1" applyAlignment="1">
      <alignment horizontal="center" vertical="center"/>
    </xf>
    <xf numFmtId="0" fontId="4" fillId="0" borderId="44" xfId="0" applyFont="1" applyBorder="1"/>
    <xf numFmtId="0" fontId="4" fillId="0" borderId="45" xfId="0" applyFont="1" applyBorder="1"/>
    <xf numFmtId="0" fontId="4" fillId="0" borderId="49" xfId="0" applyFont="1" applyBorder="1"/>
    <xf numFmtId="0" fontId="4" fillId="0" borderId="50" xfId="0" applyFont="1" applyBorder="1"/>
    <xf numFmtId="0" fontId="4" fillId="0" borderId="51" xfId="0" applyFont="1" applyBorder="1"/>
    <xf numFmtId="0" fontId="4" fillId="0" borderId="52" xfId="0" applyFont="1" applyBorder="1"/>
    <xf numFmtId="0" fontId="4" fillId="0" borderId="47" xfId="0" applyFont="1" applyBorder="1"/>
    <xf numFmtId="0" fontId="4" fillId="0" borderId="48" xfId="0" applyFont="1" applyBorder="1"/>
    <xf numFmtId="0" fontId="14" fillId="4" borderId="46" xfId="0" applyFont="1" applyFill="1" applyBorder="1" applyAlignment="1">
      <alignment horizontal="left"/>
    </xf>
    <xf numFmtId="0" fontId="14" fillId="4" borderId="46" xfId="0" applyFont="1" applyFill="1" applyBorder="1" applyAlignment="1"/>
    <xf numFmtId="0" fontId="18" fillId="5" borderId="46" xfId="0" applyFont="1" applyFill="1" applyBorder="1" applyAlignment="1">
      <alignment horizontal="center" wrapText="1"/>
    </xf>
    <xf numFmtId="0" fontId="21" fillId="4" borderId="46" xfId="0" applyFont="1" applyFill="1" applyBorder="1" applyAlignment="1">
      <alignment vertical="top" wrapText="1"/>
    </xf>
    <xf numFmtId="0" fontId="18" fillId="5" borderId="46" xfId="0" applyFont="1" applyFill="1" applyBorder="1" applyAlignment="1">
      <alignment horizontal="center" vertical="center" wrapText="1"/>
    </xf>
    <xf numFmtId="0" fontId="21" fillId="4" borderId="46" xfId="0" applyFont="1" applyFill="1" applyBorder="1" applyAlignment="1">
      <alignment vertical="center" wrapText="1"/>
    </xf>
    <xf numFmtId="0" fontId="18" fillId="5" borderId="46" xfId="0" applyFont="1" applyFill="1" applyBorder="1" applyAlignment="1">
      <alignment vertical="center" wrapText="1"/>
    </xf>
    <xf numFmtId="0" fontId="21" fillId="0" borderId="46" xfId="0" applyFont="1" applyBorder="1" applyAlignment="1">
      <alignment vertical="center" wrapText="1"/>
    </xf>
    <xf numFmtId="0" fontId="14" fillId="5" borderId="46" xfId="0" applyFont="1" applyFill="1" applyBorder="1" applyAlignment="1">
      <alignment horizontal="center" vertical="center" wrapText="1"/>
    </xf>
    <xf numFmtId="0" fontId="14" fillId="6" borderId="46" xfId="0" applyFont="1" applyFill="1" applyBorder="1" applyAlignment="1">
      <alignment horizontal="left" vertical="center"/>
    </xf>
    <xf numFmtId="0" fontId="14" fillId="6" borderId="46" xfId="0" applyFont="1" applyFill="1" applyBorder="1" applyAlignment="1">
      <alignment horizontal="center" vertical="center"/>
    </xf>
    <xf numFmtId="0" fontId="14" fillId="6" borderId="46" xfId="0" applyFont="1" applyFill="1" applyBorder="1" applyAlignment="1">
      <alignment horizontal="center" vertical="center" wrapText="1"/>
    </xf>
    <xf numFmtId="0" fontId="14" fillId="6" borderId="60" xfId="0" applyFont="1" applyFill="1" applyBorder="1" applyAlignment="1">
      <alignment horizontal="center" vertical="center" wrapText="1"/>
    </xf>
    <xf numFmtId="0" fontId="4" fillId="0" borderId="61" xfId="0" applyFont="1" applyBorder="1"/>
    <xf numFmtId="0" fontId="26" fillId="0" borderId="46" xfId="0" applyFont="1" applyBorder="1" applyAlignment="1">
      <alignment horizontal="left" vertical="top" wrapText="1"/>
    </xf>
    <xf numFmtId="0" fontId="14" fillId="7" borderId="46" xfId="0" applyFont="1" applyFill="1" applyBorder="1" applyAlignment="1">
      <alignment horizontal="center" vertical="center"/>
    </xf>
    <xf numFmtId="0" fontId="26" fillId="6" borderId="60" xfId="0" applyFont="1" applyFill="1" applyBorder="1" applyAlignment="1">
      <alignment horizontal="center" vertical="center" textRotation="90"/>
    </xf>
    <xf numFmtId="0" fontId="14" fillId="8" borderId="46" xfId="0" applyFont="1" applyFill="1" applyBorder="1" applyAlignment="1">
      <alignment horizontal="center" vertical="center" wrapText="1"/>
    </xf>
    <xf numFmtId="9" fontId="14" fillId="6" borderId="60" xfId="0" applyNumberFormat="1" applyFont="1" applyFill="1" applyBorder="1" applyAlignment="1">
      <alignment horizontal="center" vertical="center"/>
    </xf>
    <xf numFmtId="0" fontId="14" fillId="6" borderId="60" xfId="0" applyFont="1" applyFill="1" applyBorder="1" applyAlignment="1">
      <alignment horizontal="center" vertical="center" textRotation="90" wrapText="1"/>
    </xf>
    <xf numFmtId="0" fontId="26" fillId="0" borderId="60"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center" vertical="center"/>
    </xf>
    <xf numFmtId="0" fontId="26" fillId="0" borderId="60" xfId="0" applyFont="1" applyBorder="1" applyAlignment="1">
      <alignment horizontal="center" vertical="center" textRotation="90"/>
    </xf>
    <xf numFmtId="164" fontId="26" fillId="2" borderId="60" xfId="0" applyNumberFormat="1" applyFont="1" applyFill="1" applyBorder="1" applyAlignment="1">
      <alignment horizontal="center" vertical="center"/>
    </xf>
    <xf numFmtId="0" fontId="14" fillId="0" borderId="60" xfId="0" applyFont="1" applyBorder="1" applyAlignment="1">
      <alignment horizontal="center" vertical="center" textRotation="90" wrapText="1"/>
    </xf>
    <xf numFmtId="9" fontId="26" fillId="0" borderId="60" xfId="0" applyNumberFormat="1" applyFont="1" applyBorder="1" applyAlignment="1">
      <alignment horizontal="center" vertical="center"/>
    </xf>
    <xf numFmtId="9" fontId="26" fillId="4" borderId="60" xfId="0" applyNumberFormat="1" applyFont="1" applyFill="1" applyBorder="1" applyAlignment="1">
      <alignment horizontal="center" vertical="center"/>
    </xf>
    <xf numFmtId="0" fontId="14" fillId="0" borderId="60" xfId="0" applyFont="1" applyBorder="1" applyAlignment="1">
      <alignment horizontal="center" vertical="center" textRotation="90"/>
    </xf>
    <xf numFmtId="0" fontId="14" fillId="2" borderId="46" xfId="0" applyFont="1" applyFill="1" applyBorder="1" applyAlignment="1">
      <alignment horizontal="center" vertical="center"/>
    </xf>
    <xf numFmtId="0" fontId="26" fillId="2" borderId="0" xfId="0" applyFont="1" applyFill="1" applyAlignment="1">
      <alignment horizontal="left" vertical="center"/>
    </xf>
    <xf numFmtId="0" fontId="14" fillId="5" borderId="46" xfId="0" applyFont="1" applyFill="1" applyBorder="1" applyAlignment="1">
      <alignment horizontal="left" vertical="center"/>
    </xf>
    <xf numFmtId="0" fontId="14" fillId="0" borderId="46" xfId="0" applyFont="1" applyBorder="1" applyAlignment="1">
      <alignment horizontal="center" vertical="center" wrapText="1"/>
    </xf>
    <xf numFmtId="0" fontId="18" fillId="6" borderId="50" xfId="0" applyFont="1" applyFill="1" applyBorder="1" applyAlignment="1">
      <alignment horizontal="center" vertical="center" wrapText="1"/>
    </xf>
    <xf numFmtId="0" fontId="14" fillId="6" borderId="60" xfId="0" applyFont="1" applyFill="1" applyBorder="1" applyAlignment="1">
      <alignment horizontal="center" vertical="center"/>
    </xf>
    <xf numFmtId="0" fontId="26" fillId="0" borderId="60" xfId="0" applyFont="1" applyBorder="1" applyAlignment="1">
      <alignment horizontal="center" vertical="center"/>
    </xf>
    <xf numFmtId="9" fontId="30" fillId="0" borderId="60" xfId="0" applyNumberFormat="1" applyFont="1" applyBorder="1" applyAlignment="1">
      <alignment vertical="center"/>
    </xf>
    <xf numFmtId="0" fontId="7" fillId="0" borderId="60" xfId="0" applyFont="1" applyBorder="1" applyAlignment="1">
      <alignment horizontal="center" vertical="center" wrapText="1"/>
    </xf>
    <xf numFmtId="0" fontId="7" fillId="0" borderId="60" xfId="0" applyFont="1" applyBorder="1" applyAlignment="1">
      <alignment horizontal="center" vertical="center"/>
    </xf>
    <xf numFmtId="0" fontId="9" fillId="0" borderId="60" xfId="0" applyFont="1" applyBorder="1" applyAlignment="1">
      <alignment horizontal="center" vertical="center" wrapText="1"/>
    </xf>
    <xf numFmtId="0" fontId="34" fillId="11" borderId="69" xfId="0" applyFont="1" applyFill="1" applyBorder="1" applyAlignment="1">
      <alignment horizontal="center" vertical="center" wrapText="1" readingOrder="1"/>
    </xf>
    <xf numFmtId="0" fontId="4" fillId="0" borderId="72" xfId="0" applyFont="1" applyBorder="1"/>
    <xf numFmtId="0" fontId="4" fillId="0" borderId="71" xfId="0" applyFont="1" applyBorder="1"/>
    <xf numFmtId="0" fontId="34" fillId="11" borderId="82" xfId="0" applyFont="1" applyFill="1" applyBorder="1" applyAlignment="1">
      <alignment horizontal="center" vertical="center" wrapText="1" readingOrder="1"/>
    </xf>
    <xf numFmtId="0" fontId="4" fillId="0" borderId="70" xfId="0" applyFont="1" applyBorder="1"/>
    <xf numFmtId="0" fontId="34" fillId="12" borderId="82" xfId="0" applyFont="1" applyFill="1" applyBorder="1" applyAlignment="1">
      <alignment horizontal="center" wrapText="1" readingOrder="1"/>
    </xf>
    <xf numFmtId="0" fontId="34" fillId="12" borderId="69" xfId="0" applyFont="1" applyFill="1" applyBorder="1" applyAlignment="1">
      <alignment horizontal="center" wrapText="1" readingOrder="1"/>
    </xf>
    <xf numFmtId="0" fontId="34" fillId="11" borderId="73" xfId="0" applyFont="1" applyFill="1" applyBorder="1" applyAlignment="1">
      <alignment horizontal="center" vertical="center" wrapText="1" readingOrder="1"/>
    </xf>
    <xf numFmtId="0" fontId="4" fillId="0" borderId="74" xfId="0" applyFont="1" applyBorder="1"/>
    <xf numFmtId="0" fontId="34" fillId="11" borderId="76" xfId="0" applyFont="1" applyFill="1" applyBorder="1" applyAlignment="1">
      <alignment horizontal="center" vertical="center" wrapText="1" readingOrder="1"/>
    </xf>
    <xf numFmtId="0" fontId="4" fillId="0" borderId="83" xfId="0" applyFont="1" applyBorder="1"/>
    <xf numFmtId="0" fontId="4" fillId="0" borderId="84" xfId="0" applyFont="1" applyBorder="1"/>
    <xf numFmtId="0" fontId="4" fillId="0" borderId="86" xfId="0" applyFont="1" applyBorder="1"/>
    <xf numFmtId="0" fontId="4" fillId="0" borderId="85" xfId="0" applyFont="1" applyBorder="1"/>
    <xf numFmtId="0" fontId="34" fillId="13" borderId="76" xfId="0" applyFont="1" applyFill="1" applyBorder="1" applyAlignment="1">
      <alignment horizontal="center" wrapText="1" readingOrder="1"/>
    </xf>
    <xf numFmtId="0" fontId="4" fillId="0" borderId="75" xfId="0" applyFont="1" applyBorder="1"/>
    <xf numFmtId="0" fontId="34" fillId="13" borderId="73" xfId="0" applyFont="1" applyFill="1" applyBorder="1" applyAlignment="1">
      <alignment horizontal="center" wrapText="1" readingOrder="1"/>
    </xf>
    <xf numFmtId="0" fontId="34" fillId="12" borderId="73" xfId="0" applyFont="1" applyFill="1" applyBorder="1" applyAlignment="1">
      <alignment horizontal="center" wrapText="1" readingOrder="1"/>
    </xf>
    <xf numFmtId="0" fontId="34" fillId="12" borderId="76" xfId="0" applyFont="1" applyFill="1" applyBorder="1" applyAlignment="1">
      <alignment horizontal="center" wrapText="1" readingOrder="1"/>
    </xf>
    <xf numFmtId="0" fontId="34" fillId="13" borderId="69" xfId="0" applyFont="1" applyFill="1" applyBorder="1" applyAlignment="1">
      <alignment horizontal="center" wrapText="1" readingOrder="1"/>
    </xf>
    <xf numFmtId="0" fontId="34" fillId="13" borderId="82" xfId="0" applyFont="1" applyFill="1" applyBorder="1" applyAlignment="1">
      <alignment horizontal="center" wrapText="1" readingOrder="1"/>
    </xf>
    <xf numFmtId="0" fontId="35" fillId="14" borderId="77" xfId="0" applyFont="1" applyFill="1" applyBorder="1" applyAlignment="1">
      <alignment horizontal="center" vertical="center" wrapText="1" readingOrder="1"/>
    </xf>
    <xf numFmtId="0" fontId="4" fillId="0" borderId="78" xfId="0" applyFont="1" applyBorder="1"/>
    <xf numFmtId="0" fontId="4" fillId="0" borderId="79" xfId="0" applyFont="1" applyBorder="1"/>
    <xf numFmtId="0" fontId="4" fillId="0" borderId="80" xfId="0" applyFont="1" applyBorder="1"/>
    <xf numFmtId="0" fontId="4" fillId="0" borderId="81" xfId="0" applyFont="1" applyBorder="1"/>
    <xf numFmtId="0" fontId="4" fillId="0" borderId="87" xfId="0" applyFont="1" applyBorder="1"/>
    <xf numFmtId="0" fontId="4" fillId="0" borderId="88" xfId="0" applyFont="1" applyBorder="1"/>
    <xf numFmtId="0" fontId="4" fillId="0" borderId="89" xfId="0" applyFont="1" applyBorder="1"/>
    <xf numFmtId="0" fontId="35" fillId="12" borderId="77" xfId="0" applyFont="1" applyFill="1" applyBorder="1" applyAlignment="1">
      <alignment horizontal="center" vertical="center" wrapText="1" readingOrder="1"/>
    </xf>
    <xf numFmtId="0" fontId="35" fillId="11" borderId="77" xfId="0" applyFont="1" applyFill="1" applyBorder="1" applyAlignment="1">
      <alignment horizontal="center" vertical="center" wrapText="1" readingOrder="1"/>
    </xf>
    <xf numFmtId="0" fontId="35" fillId="13" borderId="77" xfId="0" applyFont="1" applyFill="1" applyBorder="1" applyAlignment="1">
      <alignment horizontal="center" vertical="center" wrapText="1" readingOrder="1"/>
    </xf>
    <xf numFmtId="0" fontId="34" fillId="14" borderId="69" xfId="0" applyFont="1" applyFill="1" applyBorder="1" applyAlignment="1">
      <alignment horizontal="center" wrapText="1" readingOrder="1"/>
    </xf>
    <xf numFmtId="0" fontId="33" fillId="0" borderId="73" xfId="0" applyFont="1" applyBorder="1" applyAlignment="1">
      <alignment horizontal="center" vertical="center" wrapText="1"/>
    </xf>
    <xf numFmtId="0" fontId="34" fillId="14" borderId="73" xfId="0" applyFont="1" applyFill="1" applyBorder="1" applyAlignment="1">
      <alignment horizontal="center" wrapText="1" readingOrder="1"/>
    </xf>
    <xf numFmtId="0" fontId="34" fillId="14" borderId="82" xfId="0" applyFont="1" applyFill="1" applyBorder="1" applyAlignment="1">
      <alignment horizontal="center" wrapText="1" readingOrder="1"/>
    </xf>
    <xf numFmtId="0" fontId="34" fillId="14" borderId="76" xfId="0" applyFont="1" applyFill="1" applyBorder="1" applyAlignment="1">
      <alignment horizontal="center" wrapText="1" readingOrder="1"/>
    </xf>
    <xf numFmtId="0" fontId="31" fillId="0" borderId="0" xfId="0" applyFont="1" applyAlignment="1">
      <alignment horizontal="center" vertical="center" wrapText="1"/>
    </xf>
    <xf numFmtId="0" fontId="32" fillId="10" borderId="69" xfId="0" applyFont="1" applyFill="1" applyBorder="1" applyAlignment="1">
      <alignment horizontal="center" vertical="center" wrapText="1" readingOrder="1"/>
    </xf>
    <xf numFmtId="0" fontId="32" fillId="10" borderId="69" xfId="0" applyFont="1" applyFill="1" applyBorder="1" applyAlignment="1">
      <alignment horizontal="center" vertical="center" textRotation="90" wrapText="1" readingOrder="1"/>
    </xf>
    <xf numFmtId="0" fontId="39" fillId="11" borderId="77" xfId="0" applyFont="1" applyFill="1" applyBorder="1" applyAlignment="1">
      <alignment horizontal="center" vertical="center" wrapText="1" readingOrder="1"/>
    </xf>
    <xf numFmtId="0" fontId="39" fillId="13" borderId="77" xfId="0" applyFont="1" applyFill="1" applyBorder="1" applyAlignment="1">
      <alignment horizontal="center" vertical="center" wrapText="1" readingOrder="1"/>
    </xf>
    <xf numFmtId="0" fontId="39" fillId="12" borderId="77" xfId="0" applyFont="1" applyFill="1" applyBorder="1" applyAlignment="1">
      <alignment horizontal="center" vertical="center" wrapText="1" readingOrder="1"/>
    </xf>
    <xf numFmtId="0" fontId="39" fillId="14" borderId="77" xfId="0" applyFont="1" applyFill="1" applyBorder="1" applyAlignment="1">
      <alignment horizontal="center" vertical="center" wrapText="1" readingOrder="1"/>
    </xf>
    <xf numFmtId="0" fontId="38" fillId="0" borderId="73" xfId="0" applyFont="1" applyBorder="1" applyAlignment="1">
      <alignment horizontal="center" vertical="center" wrapText="1"/>
    </xf>
    <xf numFmtId="0" fontId="38" fillId="0" borderId="8" xfId="0" applyFont="1" applyBorder="1" applyAlignment="1">
      <alignment horizontal="center" vertical="center" wrapText="1"/>
    </xf>
    <xf numFmtId="0" fontId="37" fillId="0" borderId="0" xfId="0" applyFont="1" applyAlignment="1">
      <alignment horizontal="center" vertical="center" wrapText="1"/>
    </xf>
    <xf numFmtId="0" fontId="45" fillId="0" borderId="46" xfId="0" applyFont="1" applyBorder="1" applyAlignment="1">
      <alignment horizontal="center" wrapText="1"/>
    </xf>
    <xf numFmtId="0" fontId="30" fillId="0" borderId="46" xfId="0" applyFont="1" applyBorder="1" applyAlignment="1">
      <alignment horizontal="center" wrapText="1"/>
    </xf>
    <xf numFmtId="0" fontId="1" fillId="0" borderId="0" xfId="0" applyFont="1" applyAlignment="1">
      <alignment horizontal="center"/>
    </xf>
    <xf numFmtId="0" fontId="41" fillId="0" borderId="60" xfId="0" applyFont="1" applyBorder="1" applyAlignment="1">
      <alignment horizontal="center"/>
    </xf>
    <xf numFmtId="0" fontId="4" fillId="0" borderId="66" xfId="0" applyFont="1" applyBorder="1"/>
    <xf numFmtId="0" fontId="42" fillId="0" borderId="43" xfId="0" applyFont="1" applyBorder="1" applyAlignment="1">
      <alignment horizontal="center" wrapText="1"/>
    </xf>
    <xf numFmtId="0" fontId="1" fillId="0" borderId="46" xfId="0" applyFont="1" applyBorder="1" applyAlignment="1">
      <alignment horizontal="center"/>
    </xf>
    <xf numFmtId="0" fontId="28" fillId="0" borderId="46" xfId="0" applyFont="1" applyBorder="1" applyAlignment="1">
      <alignment wrapText="1"/>
    </xf>
    <xf numFmtId="0" fontId="28" fillId="13" borderId="46" xfId="0" applyFont="1" applyFill="1" applyBorder="1" applyAlignment="1">
      <alignment wrapText="1"/>
    </xf>
    <xf numFmtId="0" fontId="46" fillId="0" borderId="46" xfId="0" applyFont="1" applyBorder="1" applyAlignment="1">
      <alignment wrapText="1"/>
    </xf>
    <xf numFmtId="0" fontId="2" fillId="0" borderId="43" xfId="0" applyFont="1" applyBorder="1"/>
    <xf numFmtId="0" fontId="2" fillId="0" borderId="11" xfId="0" applyFont="1" applyBorder="1"/>
    <xf numFmtId="0" fontId="41" fillId="0" borderId="51" xfId="0" applyFont="1" applyBorder="1" applyAlignment="1">
      <alignment horizontal="center"/>
    </xf>
    <xf numFmtId="0" fontId="2" fillId="0" borderId="46" xfId="0" applyFont="1" applyBorder="1"/>
    <xf numFmtId="0" fontId="44" fillId="15" borderId="69" xfId="0" applyFont="1" applyFill="1" applyBorder="1" applyAlignment="1">
      <alignment horizontal="center" wrapText="1"/>
    </xf>
    <xf numFmtId="0" fontId="4" fillId="0" borderId="97" xfId="0" applyFont="1" applyBorder="1"/>
    <xf numFmtId="0" fontId="4" fillId="0" borderId="98" xfId="0" applyFont="1" applyBorder="1"/>
    <xf numFmtId="0" fontId="30" fillId="0" borderId="49" xfId="0" applyFont="1" applyBorder="1" applyAlignment="1">
      <alignment horizontal="center" wrapText="1"/>
    </xf>
    <xf numFmtId="0" fontId="44" fillId="20" borderId="99" xfId="0" applyFont="1" applyFill="1" applyBorder="1" applyAlignment="1">
      <alignment horizontal="center" wrapText="1"/>
    </xf>
    <xf numFmtId="0" fontId="30" fillId="0" borderId="43" xfId="0" applyFont="1" applyBorder="1" applyAlignment="1">
      <alignment horizontal="center" wrapText="1"/>
    </xf>
    <xf numFmtId="0" fontId="44" fillId="17" borderId="99" xfId="0" applyFont="1" applyFill="1" applyBorder="1" applyAlignment="1">
      <alignment horizontal="center" wrapText="1"/>
    </xf>
    <xf numFmtId="0" fontId="40" fillId="15" borderId="57" xfId="0" applyFont="1" applyFill="1" applyBorder="1" applyAlignment="1">
      <alignment horizontal="center"/>
    </xf>
    <xf numFmtId="0" fontId="1" fillId="16" borderId="46" xfId="0" applyFont="1" applyFill="1" applyBorder="1" applyAlignment="1">
      <alignment horizontal="center" wrapText="1"/>
    </xf>
    <xf numFmtId="0" fontId="42" fillId="0" borderId="46" xfId="0" applyFont="1" applyBorder="1" applyAlignment="1">
      <alignment horizontal="center" wrapText="1"/>
    </xf>
    <xf numFmtId="0" fontId="28" fillId="0" borderId="46" xfId="0" applyFont="1" applyBorder="1" applyAlignment="1">
      <alignment horizontal="center" wrapText="1"/>
    </xf>
    <xf numFmtId="0" fontId="41" fillId="0" borderId="46" xfId="0" applyFont="1" applyBorder="1" applyAlignment="1">
      <alignment horizontal="center"/>
    </xf>
    <xf numFmtId="0" fontId="24" fillId="0" borderId="0" xfId="0" applyFont="1" applyAlignment="1">
      <alignment horizontal="center" vertical="center"/>
    </xf>
    <xf numFmtId="0" fontId="50" fillId="0" borderId="0" xfId="0" applyFont="1" applyAlignment="1">
      <alignment horizontal="center" vertical="center"/>
    </xf>
    <xf numFmtId="0" fontId="63" fillId="2" borderId="60" xfId="0" applyFont="1" applyFill="1" applyBorder="1" applyAlignment="1">
      <alignment horizontal="center" vertical="center" wrapText="1" readingOrder="1"/>
    </xf>
    <xf numFmtId="0" fontId="4" fillId="0" borderId="116" xfId="0" applyFont="1" applyBorder="1"/>
    <xf numFmtId="0" fontId="62" fillId="8" borderId="101" xfId="0" applyFont="1" applyFill="1" applyBorder="1" applyAlignment="1">
      <alignment horizontal="center" vertical="center" wrapText="1" readingOrder="1"/>
    </xf>
    <xf numFmtId="0" fontId="4" fillId="0" borderId="102" xfId="0" applyFont="1" applyBorder="1"/>
    <xf numFmtId="0" fontId="4" fillId="0" borderId="103" xfId="0" applyFont="1" applyBorder="1"/>
    <xf numFmtId="0" fontId="63" fillId="8" borderId="101" xfId="0" applyFont="1" applyFill="1" applyBorder="1" applyAlignment="1">
      <alignment horizontal="center" vertical="center" wrapText="1" readingOrder="1"/>
    </xf>
    <xf numFmtId="0" fontId="4" fillId="0" borderId="104" xfId="0" applyFont="1" applyBorder="1"/>
    <xf numFmtId="0" fontId="63" fillId="2" borderId="107" xfId="0" applyFont="1" applyFill="1" applyBorder="1" applyAlignment="1">
      <alignment horizontal="center" vertical="center" wrapText="1" readingOrder="1"/>
    </xf>
    <xf numFmtId="0" fontId="4" fillId="0" borderId="111" xfId="0" applyFont="1" applyBorder="1"/>
    <xf numFmtId="0" fontId="4" fillId="0" borderId="113" xfId="0" applyFont="1" applyBorder="1"/>
    <xf numFmtId="0" fontId="63" fillId="2" borderId="108" xfId="0" applyFont="1" applyFill="1" applyBorder="1" applyAlignment="1">
      <alignment horizontal="center" vertical="center" wrapText="1" readingOrder="1"/>
    </xf>
    <xf numFmtId="0" fontId="63" fillId="2" borderId="114" xfId="0" applyFont="1" applyFill="1" applyBorder="1" applyAlignment="1">
      <alignment horizontal="center" vertical="center" wrapText="1" readingOrder="1"/>
    </xf>
    <xf numFmtId="0" fontId="4" fillId="0" borderId="115" xfId="0" applyFont="1" applyBorder="1"/>
    <xf numFmtId="0" fontId="65" fillId="2" borderId="57" xfId="0" applyFont="1" applyFill="1" applyBorder="1" applyAlignment="1">
      <alignment horizontal="left" vertical="center" wrapText="1"/>
    </xf>
    <xf numFmtId="0" fontId="59" fillId="0" borderId="0" xfId="0" applyFont="1" applyAlignment="1">
      <alignment wrapText="1"/>
    </xf>
    <xf numFmtId="0" fontId="26" fillId="0" borderId="0" xfId="0" applyFont="1"/>
    <xf numFmtId="0" fontId="1" fillId="0" borderId="0" xfId="0" applyFont="1"/>
    <xf numFmtId="0" fontId="66" fillId="4" borderId="57" xfId="0" applyFont="1" applyFill="1" applyBorder="1" applyAlignment="1">
      <alignment horizontal="left" wrapText="1"/>
    </xf>
    <xf numFmtId="0" fontId="26" fillId="0" borderId="109" xfId="0" applyFont="1" applyBorder="1" applyAlignment="1">
      <alignment horizontal="center" vertical="center" wrapText="1"/>
    </xf>
    <xf numFmtId="0" fontId="26" fillId="0" borderId="109" xfId="0" applyFont="1" applyBorder="1" applyAlignment="1">
      <alignment horizontal="center" vertical="center"/>
    </xf>
    <xf numFmtId="0" fontId="14" fillId="0" borderId="109" xfId="0" applyFont="1" applyBorder="1" applyAlignment="1">
      <alignment horizontal="center" vertical="center" wrapText="1"/>
    </xf>
    <xf numFmtId="9" fontId="26" fillId="0" borderId="109" xfId="0" applyNumberFormat="1" applyFont="1" applyBorder="1" applyAlignment="1">
      <alignment horizontal="center" vertical="center"/>
    </xf>
    <xf numFmtId="0" fontId="14" fillId="0" borderId="109" xfId="0" applyFont="1" applyBorder="1" applyAlignment="1">
      <alignment horizontal="center" vertical="center"/>
    </xf>
    <xf numFmtId="0" fontId="26" fillId="9" borderId="60" xfId="0" applyFont="1" applyFill="1" applyBorder="1" applyAlignment="1">
      <alignment horizontal="center" vertical="center" wrapText="1"/>
    </xf>
    <xf numFmtId="0" fontId="26" fillId="9" borderId="109" xfId="0" applyFont="1" applyFill="1" applyBorder="1" applyAlignment="1">
      <alignment horizontal="center" vertical="center" wrapText="1"/>
    </xf>
    <xf numFmtId="0" fontId="77" fillId="0" borderId="60" xfId="0" applyFont="1" applyBorder="1" applyAlignment="1">
      <alignment horizontal="center" vertical="center" wrapText="1"/>
    </xf>
    <xf numFmtId="14" fontId="77" fillId="0" borderId="60" xfId="0" applyNumberFormat="1" applyFont="1" applyBorder="1" applyAlignment="1">
      <alignment horizontal="center" vertical="center" wrapText="1"/>
    </xf>
    <xf numFmtId="0" fontId="78" fillId="0" borderId="61" xfId="0" applyFont="1" applyBorder="1"/>
    <xf numFmtId="14" fontId="77" fillId="0" borderId="60" xfId="0" applyNumberFormat="1" applyFont="1" applyBorder="1" applyAlignment="1">
      <alignment horizontal="center" vertical="center"/>
    </xf>
    <xf numFmtId="0" fontId="77" fillId="0" borderId="109" xfId="0" applyFont="1" applyBorder="1" applyAlignment="1">
      <alignment horizontal="center" vertical="center" wrapText="1"/>
    </xf>
    <xf numFmtId="14" fontId="77" fillId="0" borderId="109" xfId="0" applyNumberFormat="1" applyFont="1" applyBorder="1" applyAlignment="1">
      <alignment horizontal="center" vertical="center"/>
    </xf>
    <xf numFmtId="0" fontId="79" fillId="0" borderId="60" xfId="0" applyFont="1" applyBorder="1" applyAlignment="1">
      <alignment horizontal="center" vertical="center" wrapText="1"/>
    </xf>
    <xf numFmtId="0" fontId="80" fillId="0" borderId="61" xfId="0" applyFont="1" applyBorder="1"/>
    <xf numFmtId="0" fontId="79" fillId="0" borderId="60" xfId="0" applyFont="1" applyBorder="1" applyAlignment="1">
      <alignment horizontal="center" vertical="center"/>
    </xf>
    <xf numFmtId="0" fontId="79" fillId="0" borderId="54" xfId="0" applyFont="1" applyBorder="1" applyAlignment="1">
      <alignment horizontal="center" vertical="center"/>
    </xf>
    <xf numFmtId="0" fontId="79" fillId="0" borderId="109" xfId="0" applyFont="1" applyBorder="1" applyAlignment="1">
      <alignment horizontal="center" vertical="center"/>
    </xf>
    <xf numFmtId="0" fontId="79" fillId="0" borderId="109" xfId="0" applyFont="1" applyBorder="1" applyAlignment="1">
      <alignment horizontal="center" vertical="center" wrapText="1"/>
    </xf>
    <xf numFmtId="0" fontId="79" fillId="0" borderId="45" xfId="0" applyFont="1" applyBorder="1" applyAlignment="1">
      <alignment horizontal="center" vertical="center" wrapText="1"/>
    </xf>
    <xf numFmtId="0" fontId="80" fillId="0" borderId="63" xfId="0" applyFont="1" applyBorder="1"/>
    <xf numFmtId="0" fontId="80" fillId="0" borderId="52" xfId="0" applyFont="1" applyBorder="1"/>
    <xf numFmtId="0" fontId="79" fillId="0" borderId="63" xfId="0" applyFont="1" applyBorder="1" applyAlignment="1">
      <alignment horizontal="center" vertical="center"/>
    </xf>
    <xf numFmtId="0" fontId="14" fillId="4" borderId="46" xfId="0" applyFont="1" applyFill="1" applyBorder="1" applyAlignment="1">
      <alignment horizontal="center" vertical="center"/>
    </xf>
    <xf numFmtId="0" fontId="4" fillId="0" borderId="47" xfId="0" applyFont="1" applyBorder="1" applyAlignment="1">
      <alignment vertical="center"/>
    </xf>
    <xf numFmtId="0" fontId="4" fillId="0" borderId="48" xfId="0" applyFont="1" applyBorder="1" applyAlignment="1">
      <alignment vertical="center"/>
    </xf>
  </cellXfs>
  <cellStyles count="1">
    <cellStyle name="Normal" xfId="0" builtinId="0"/>
  </cellStyles>
  <dxfs count="200">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199"/>
      <tableStyleElement type="firstRowStripe" dxfId="198"/>
      <tableStyleElement type="secondRowStripe" dxfId="19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3</xdr:col>
      <xdr:colOff>285750</xdr:colOff>
      <xdr:row>0</xdr:row>
      <xdr:rowOff>171450</xdr:rowOff>
    </xdr:from>
    <xdr:ext cx="3790950" cy="79057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905125" y="171450"/>
          <a:ext cx="3790950" cy="7905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6.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10.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9.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2.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7.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13.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1.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5.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4.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8.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10" customWidth="1"/>
  </cols>
  <sheetData>
    <row r="1" spans="1:26" ht="14.25" customHeight="1">
      <c r="A1" s="1"/>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49" t="s">
        <v>0</v>
      </c>
      <c r="C2" s="250"/>
      <c r="D2" s="250"/>
      <c r="E2" s="250"/>
      <c r="F2" s="250"/>
      <c r="G2" s="250"/>
      <c r="H2" s="251"/>
      <c r="J2" s="2"/>
      <c r="K2" s="2"/>
      <c r="L2" s="2"/>
      <c r="M2" s="2"/>
      <c r="N2" s="2"/>
      <c r="O2" s="2"/>
      <c r="P2" s="2"/>
      <c r="Q2" s="2"/>
      <c r="R2" s="2"/>
      <c r="S2" s="2"/>
      <c r="T2" s="2"/>
      <c r="U2" s="2"/>
      <c r="V2" s="2"/>
      <c r="W2" s="2"/>
      <c r="X2" s="2"/>
      <c r="Y2" s="2"/>
      <c r="Z2" s="2"/>
    </row>
    <row r="3" spans="1:26" ht="14.25" customHeight="1">
      <c r="A3" s="2"/>
      <c r="B3" s="3"/>
      <c r="C3" s="4"/>
      <c r="D3" s="4"/>
      <c r="E3" s="4"/>
      <c r="F3" s="4"/>
      <c r="G3" s="4"/>
      <c r="H3" s="5"/>
      <c r="I3" s="2"/>
      <c r="J3" s="2"/>
      <c r="K3" s="2"/>
      <c r="L3" s="2"/>
      <c r="M3" s="2"/>
      <c r="N3" s="2"/>
      <c r="O3" s="2"/>
      <c r="P3" s="2"/>
      <c r="Q3" s="2"/>
      <c r="R3" s="2"/>
      <c r="S3" s="2"/>
      <c r="T3" s="2"/>
      <c r="U3" s="2"/>
      <c r="V3" s="2"/>
      <c r="W3" s="2"/>
      <c r="X3" s="2"/>
      <c r="Y3" s="2"/>
      <c r="Z3" s="2"/>
    </row>
    <row r="4" spans="1:26" ht="63" customHeight="1">
      <c r="A4" s="2"/>
      <c r="B4" s="252" t="s">
        <v>1</v>
      </c>
      <c r="C4" s="253"/>
      <c r="D4" s="253"/>
      <c r="E4" s="253"/>
      <c r="F4" s="253"/>
      <c r="G4" s="253"/>
      <c r="H4" s="254"/>
      <c r="I4" s="2"/>
      <c r="J4" s="2"/>
      <c r="K4" s="2"/>
      <c r="L4" s="2"/>
      <c r="M4" s="2"/>
      <c r="N4" s="2"/>
      <c r="O4" s="2"/>
      <c r="P4" s="2"/>
      <c r="Q4" s="2"/>
      <c r="R4" s="2"/>
      <c r="S4" s="2"/>
      <c r="T4" s="2"/>
      <c r="U4" s="2"/>
      <c r="V4" s="2"/>
      <c r="W4" s="2"/>
      <c r="X4" s="2"/>
      <c r="Y4" s="2"/>
      <c r="Z4" s="2"/>
    </row>
    <row r="5" spans="1:26" ht="63" customHeight="1">
      <c r="A5" s="2"/>
      <c r="B5" s="255"/>
      <c r="C5" s="256"/>
      <c r="D5" s="256"/>
      <c r="E5" s="256"/>
      <c r="F5" s="256"/>
      <c r="G5" s="256"/>
      <c r="H5" s="257"/>
      <c r="I5" s="2"/>
      <c r="J5" s="2"/>
      <c r="K5" s="2"/>
      <c r="L5" s="2"/>
      <c r="M5" s="2"/>
      <c r="N5" s="2"/>
      <c r="O5" s="2"/>
      <c r="P5" s="2"/>
      <c r="Q5" s="2"/>
      <c r="R5" s="2"/>
      <c r="S5" s="2"/>
      <c r="T5" s="2"/>
      <c r="U5" s="2"/>
      <c r="V5" s="2"/>
      <c r="W5" s="2"/>
      <c r="X5" s="2"/>
      <c r="Y5" s="2"/>
      <c r="Z5" s="2"/>
    </row>
    <row r="6" spans="1:26" ht="14.25" customHeight="1">
      <c r="A6" s="2"/>
      <c r="B6" s="258" t="s">
        <v>2</v>
      </c>
      <c r="C6" s="259"/>
      <c r="D6" s="259"/>
      <c r="E6" s="259"/>
      <c r="F6" s="259"/>
      <c r="G6" s="259"/>
      <c r="H6" s="260"/>
      <c r="I6" s="2"/>
      <c r="J6" s="2"/>
      <c r="K6" s="2"/>
      <c r="L6" s="2"/>
      <c r="M6" s="2"/>
      <c r="N6" s="2"/>
      <c r="O6" s="2"/>
      <c r="P6" s="2"/>
      <c r="Q6" s="2"/>
      <c r="R6" s="2"/>
      <c r="S6" s="2"/>
      <c r="T6" s="2"/>
      <c r="U6" s="2"/>
      <c r="V6" s="2"/>
      <c r="W6" s="2"/>
      <c r="X6" s="2"/>
      <c r="Y6" s="2"/>
      <c r="Z6" s="2"/>
    </row>
    <row r="7" spans="1:26" ht="95.25" customHeight="1">
      <c r="A7" s="2"/>
      <c r="B7" s="261" t="s">
        <v>3</v>
      </c>
      <c r="C7" s="262"/>
      <c r="D7" s="262"/>
      <c r="E7" s="262"/>
      <c r="F7" s="262"/>
      <c r="G7" s="262"/>
      <c r="H7" s="263"/>
      <c r="I7" s="2"/>
      <c r="J7" s="2"/>
      <c r="K7" s="2"/>
      <c r="L7" s="2"/>
      <c r="M7" s="2"/>
      <c r="N7" s="2"/>
      <c r="O7" s="2"/>
      <c r="P7" s="2"/>
      <c r="Q7" s="2"/>
      <c r="R7" s="2"/>
      <c r="S7" s="2"/>
      <c r="T7" s="2"/>
      <c r="U7" s="2"/>
      <c r="V7" s="2"/>
      <c r="W7" s="2"/>
      <c r="X7" s="2"/>
      <c r="Y7" s="2"/>
      <c r="Z7" s="2"/>
    </row>
    <row r="8" spans="1:26" ht="14.25" customHeight="1">
      <c r="A8" s="2"/>
      <c r="B8" s="6"/>
      <c r="C8" s="7"/>
      <c r="D8" s="7"/>
      <c r="E8" s="7"/>
      <c r="F8" s="7"/>
      <c r="G8" s="7"/>
      <c r="H8" s="8"/>
      <c r="I8" s="2"/>
      <c r="J8" s="2"/>
      <c r="K8" s="2"/>
      <c r="L8" s="2"/>
      <c r="M8" s="2"/>
      <c r="N8" s="2"/>
      <c r="O8" s="2"/>
      <c r="P8" s="2"/>
      <c r="Q8" s="2"/>
      <c r="R8" s="2"/>
      <c r="S8" s="2"/>
      <c r="T8" s="2"/>
      <c r="U8" s="2"/>
      <c r="V8" s="2"/>
      <c r="W8" s="2"/>
      <c r="X8" s="2"/>
      <c r="Y8" s="2"/>
      <c r="Z8" s="2"/>
    </row>
    <row r="9" spans="1:26" ht="16.5" customHeight="1">
      <c r="A9" s="2"/>
      <c r="B9" s="264" t="s">
        <v>4</v>
      </c>
      <c r="C9" s="253"/>
      <c r="D9" s="253"/>
      <c r="E9" s="253"/>
      <c r="F9" s="253"/>
      <c r="G9" s="253"/>
      <c r="H9" s="254"/>
      <c r="I9" s="2"/>
      <c r="J9" s="2"/>
      <c r="K9" s="2"/>
      <c r="L9" s="2"/>
      <c r="M9" s="2"/>
      <c r="N9" s="2"/>
      <c r="O9" s="2"/>
      <c r="P9" s="2"/>
      <c r="Q9" s="2"/>
      <c r="R9" s="2"/>
      <c r="S9" s="2"/>
      <c r="T9" s="2"/>
      <c r="U9" s="2"/>
      <c r="V9" s="2"/>
      <c r="W9" s="2"/>
      <c r="X9" s="2"/>
      <c r="Y9" s="2"/>
      <c r="Z9" s="2"/>
    </row>
    <row r="10" spans="1:26" ht="44.25" customHeight="1">
      <c r="A10" s="2"/>
      <c r="B10" s="265"/>
      <c r="C10" s="253"/>
      <c r="D10" s="253"/>
      <c r="E10" s="253"/>
      <c r="F10" s="253"/>
      <c r="G10" s="253"/>
      <c r="H10" s="254"/>
      <c r="I10" s="2"/>
      <c r="J10" s="2"/>
      <c r="K10" s="2"/>
      <c r="L10" s="2"/>
      <c r="M10" s="2"/>
      <c r="N10" s="2"/>
      <c r="O10" s="2"/>
      <c r="P10" s="2"/>
      <c r="Q10" s="2"/>
      <c r="R10" s="2"/>
      <c r="S10" s="2"/>
      <c r="T10" s="2"/>
      <c r="U10" s="2"/>
      <c r="V10" s="2"/>
      <c r="W10" s="2"/>
      <c r="X10" s="2"/>
      <c r="Y10" s="2"/>
      <c r="Z10" s="2"/>
    </row>
    <row r="11" spans="1:26" ht="14.25" customHeight="1">
      <c r="A11" s="2"/>
      <c r="B11" s="9"/>
      <c r="C11" s="10"/>
      <c r="D11" s="11"/>
      <c r="E11" s="12"/>
      <c r="F11" s="12"/>
      <c r="G11" s="12"/>
      <c r="H11" s="13"/>
      <c r="I11" s="2"/>
      <c r="J11" s="2"/>
      <c r="K11" s="2"/>
      <c r="L11" s="2"/>
      <c r="M11" s="2"/>
      <c r="N11" s="2"/>
      <c r="O11" s="2"/>
      <c r="P11" s="2"/>
      <c r="Q11" s="2"/>
      <c r="R11" s="2"/>
      <c r="S11" s="2"/>
      <c r="T11" s="2"/>
      <c r="U11" s="2"/>
      <c r="V11" s="2"/>
      <c r="W11" s="2"/>
      <c r="X11" s="2"/>
      <c r="Y11" s="2"/>
      <c r="Z11" s="2"/>
    </row>
    <row r="12" spans="1:26" ht="14.25" customHeight="1">
      <c r="A12" s="2"/>
      <c r="B12" s="9"/>
      <c r="C12" s="266" t="s">
        <v>5</v>
      </c>
      <c r="D12" s="267"/>
      <c r="E12" s="268" t="s">
        <v>6</v>
      </c>
      <c r="F12" s="269"/>
      <c r="G12" s="10"/>
      <c r="H12" s="13"/>
      <c r="I12" s="2"/>
      <c r="J12" s="2"/>
      <c r="K12" s="2"/>
      <c r="L12" s="2"/>
      <c r="M12" s="2"/>
      <c r="N12" s="2"/>
      <c r="O12" s="2"/>
      <c r="P12" s="2"/>
      <c r="Q12" s="2"/>
      <c r="R12" s="2"/>
      <c r="S12" s="2"/>
      <c r="T12" s="2"/>
      <c r="U12" s="2"/>
      <c r="V12" s="2"/>
      <c r="W12" s="2"/>
      <c r="X12" s="2"/>
      <c r="Y12" s="2"/>
      <c r="Z12" s="2"/>
    </row>
    <row r="13" spans="1:26" ht="35.25" customHeight="1">
      <c r="A13" s="2"/>
      <c r="B13" s="9"/>
      <c r="C13" s="270" t="s">
        <v>7</v>
      </c>
      <c r="D13" s="271"/>
      <c r="E13" s="272" t="s">
        <v>8</v>
      </c>
      <c r="F13" s="273"/>
      <c r="G13" s="10"/>
      <c r="H13" s="13"/>
      <c r="I13" s="2"/>
      <c r="J13" s="2"/>
      <c r="K13" s="2"/>
      <c r="L13" s="2"/>
      <c r="M13" s="2"/>
      <c r="N13" s="2"/>
      <c r="O13" s="2"/>
      <c r="P13" s="2"/>
      <c r="Q13" s="2"/>
      <c r="R13" s="2"/>
      <c r="S13" s="2"/>
      <c r="T13" s="2"/>
      <c r="U13" s="2"/>
      <c r="V13" s="2"/>
      <c r="W13" s="2"/>
      <c r="X13" s="2"/>
      <c r="Y13" s="2"/>
      <c r="Z13" s="2"/>
    </row>
    <row r="14" spans="1:26" ht="17.25" customHeight="1">
      <c r="A14" s="2"/>
      <c r="B14" s="9"/>
      <c r="C14" s="270" t="s">
        <v>9</v>
      </c>
      <c r="D14" s="271"/>
      <c r="E14" s="272" t="s">
        <v>10</v>
      </c>
      <c r="F14" s="273"/>
      <c r="G14" s="10"/>
      <c r="H14" s="13"/>
      <c r="I14" s="2"/>
      <c r="J14" s="2"/>
      <c r="K14" s="2"/>
      <c r="L14" s="2"/>
      <c r="M14" s="2"/>
      <c r="N14" s="2"/>
      <c r="O14" s="2"/>
      <c r="P14" s="2"/>
      <c r="Q14" s="2"/>
      <c r="R14" s="2"/>
      <c r="S14" s="2"/>
      <c r="T14" s="2"/>
      <c r="U14" s="2"/>
      <c r="V14" s="2"/>
      <c r="W14" s="2"/>
      <c r="X14" s="2"/>
      <c r="Y14" s="2"/>
      <c r="Z14" s="2"/>
    </row>
    <row r="15" spans="1:26" ht="19.5" customHeight="1">
      <c r="A15" s="2"/>
      <c r="B15" s="9"/>
      <c r="C15" s="270" t="s">
        <v>11</v>
      </c>
      <c r="D15" s="271"/>
      <c r="E15" s="272" t="s">
        <v>12</v>
      </c>
      <c r="F15" s="273"/>
      <c r="G15" s="10"/>
      <c r="H15" s="13"/>
      <c r="I15" s="2"/>
      <c r="J15" s="2"/>
      <c r="K15" s="2"/>
      <c r="L15" s="2"/>
      <c r="M15" s="2"/>
      <c r="N15" s="2"/>
      <c r="O15" s="2"/>
      <c r="P15" s="2"/>
      <c r="Q15" s="2"/>
      <c r="R15" s="2"/>
      <c r="S15" s="2"/>
      <c r="T15" s="2"/>
      <c r="U15" s="2"/>
      <c r="V15" s="2"/>
      <c r="W15" s="2"/>
      <c r="X15" s="2"/>
      <c r="Y15" s="2"/>
      <c r="Z15" s="2"/>
    </row>
    <row r="16" spans="1:26" ht="69.75" customHeight="1">
      <c r="A16" s="2"/>
      <c r="B16" s="9"/>
      <c r="C16" s="270" t="s">
        <v>13</v>
      </c>
      <c r="D16" s="271"/>
      <c r="E16" s="272" t="s">
        <v>14</v>
      </c>
      <c r="F16" s="273"/>
      <c r="G16" s="10"/>
      <c r="H16" s="13"/>
      <c r="I16" s="2"/>
      <c r="J16" s="2"/>
      <c r="K16" s="2"/>
      <c r="L16" s="2"/>
      <c r="M16" s="2"/>
      <c r="N16" s="2"/>
      <c r="O16" s="2"/>
      <c r="P16" s="2"/>
      <c r="Q16" s="2"/>
      <c r="R16" s="2"/>
      <c r="S16" s="2"/>
      <c r="T16" s="2"/>
      <c r="U16" s="2"/>
      <c r="V16" s="2"/>
      <c r="W16" s="2"/>
      <c r="X16" s="2"/>
      <c r="Y16" s="2"/>
      <c r="Z16" s="2"/>
    </row>
    <row r="17" spans="1:26" ht="34.5" customHeight="1">
      <c r="A17" s="2"/>
      <c r="B17" s="9"/>
      <c r="C17" s="245" t="s">
        <v>15</v>
      </c>
      <c r="D17" s="246"/>
      <c r="E17" s="274" t="s">
        <v>16</v>
      </c>
      <c r="F17" s="275"/>
      <c r="G17" s="10"/>
      <c r="H17" s="13"/>
      <c r="I17" s="2"/>
      <c r="J17" s="2"/>
      <c r="K17" s="2"/>
      <c r="L17" s="2"/>
      <c r="M17" s="2"/>
      <c r="N17" s="2"/>
      <c r="O17" s="2"/>
      <c r="P17" s="2"/>
      <c r="Q17" s="2"/>
      <c r="R17" s="2"/>
      <c r="S17" s="2"/>
      <c r="T17" s="2"/>
      <c r="U17" s="2"/>
      <c r="V17" s="2"/>
      <c r="W17" s="2"/>
      <c r="X17" s="2"/>
      <c r="Y17" s="2"/>
      <c r="Z17" s="2"/>
    </row>
    <row r="18" spans="1:26" ht="27.75" customHeight="1">
      <c r="A18" s="2"/>
      <c r="B18" s="9"/>
      <c r="C18" s="245" t="s">
        <v>17</v>
      </c>
      <c r="D18" s="246"/>
      <c r="E18" s="274" t="s">
        <v>18</v>
      </c>
      <c r="F18" s="275"/>
      <c r="G18" s="10"/>
      <c r="H18" s="13"/>
      <c r="I18" s="2"/>
      <c r="J18" s="2"/>
      <c r="K18" s="2"/>
      <c r="L18" s="2"/>
      <c r="M18" s="2"/>
      <c r="N18" s="2"/>
      <c r="O18" s="2"/>
      <c r="P18" s="2"/>
      <c r="Q18" s="2"/>
      <c r="R18" s="2"/>
      <c r="S18" s="2"/>
      <c r="T18" s="2"/>
      <c r="U18" s="2"/>
      <c r="V18" s="2"/>
      <c r="W18" s="2"/>
      <c r="X18" s="2"/>
      <c r="Y18" s="2"/>
      <c r="Z18" s="2"/>
    </row>
    <row r="19" spans="1:26" ht="28.5" customHeight="1">
      <c r="A19" s="2"/>
      <c r="B19" s="9"/>
      <c r="C19" s="245" t="s">
        <v>19</v>
      </c>
      <c r="D19" s="246"/>
      <c r="E19" s="274" t="s">
        <v>20</v>
      </c>
      <c r="F19" s="275"/>
      <c r="G19" s="10"/>
      <c r="H19" s="13"/>
      <c r="I19" s="2"/>
      <c r="J19" s="2"/>
      <c r="K19" s="2"/>
      <c r="L19" s="2"/>
      <c r="M19" s="2"/>
      <c r="N19" s="2"/>
      <c r="O19" s="2"/>
      <c r="P19" s="2"/>
      <c r="Q19" s="2"/>
      <c r="R19" s="2"/>
      <c r="S19" s="2"/>
      <c r="T19" s="2"/>
      <c r="U19" s="2"/>
      <c r="V19" s="2"/>
      <c r="W19" s="2"/>
      <c r="X19" s="2"/>
      <c r="Y19" s="2"/>
      <c r="Z19" s="2"/>
    </row>
    <row r="20" spans="1:26" ht="72.75" customHeight="1">
      <c r="A20" s="2"/>
      <c r="B20" s="9"/>
      <c r="C20" s="245" t="s">
        <v>21</v>
      </c>
      <c r="D20" s="246"/>
      <c r="E20" s="274" t="s">
        <v>22</v>
      </c>
      <c r="F20" s="275"/>
      <c r="G20" s="10"/>
      <c r="H20" s="13"/>
      <c r="I20" s="2"/>
      <c r="J20" s="2"/>
      <c r="K20" s="2"/>
      <c r="L20" s="2"/>
      <c r="M20" s="2"/>
      <c r="N20" s="2"/>
      <c r="O20" s="2"/>
      <c r="P20" s="2"/>
      <c r="Q20" s="2"/>
      <c r="R20" s="2"/>
      <c r="S20" s="2"/>
      <c r="T20" s="2"/>
      <c r="U20" s="2"/>
      <c r="V20" s="2"/>
      <c r="W20" s="2"/>
      <c r="X20" s="2"/>
      <c r="Y20" s="2"/>
      <c r="Z20" s="2"/>
    </row>
    <row r="21" spans="1:26" ht="64.5" customHeight="1">
      <c r="A21" s="2"/>
      <c r="B21" s="9"/>
      <c r="C21" s="245" t="s">
        <v>23</v>
      </c>
      <c r="D21" s="246"/>
      <c r="E21" s="274" t="s">
        <v>24</v>
      </c>
      <c r="F21" s="275"/>
      <c r="G21" s="10"/>
      <c r="H21" s="13"/>
      <c r="I21" s="2"/>
      <c r="J21" s="2"/>
      <c r="K21" s="2"/>
      <c r="L21" s="2"/>
      <c r="M21" s="2"/>
      <c r="N21" s="2"/>
      <c r="O21" s="2"/>
      <c r="P21" s="2"/>
      <c r="Q21" s="2"/>
      <c r="R21" s="2"/>
      <c r="S21" s="2"/>
      <c r="T21" s="2"/>
      <c r="U21" s="2"/>
      <c r="V21" s="2"/>
      <c r="W21" s="2"/>
      <c r="X21" s="2"/>
      <c r="Y21" s="2"/>
      <c r="Z21" s="2"/>
    </row>
    <row r="22" spans="1:26" ht="71.25" customHeight="1">
      <c r="A22" s="2"/>
      <c r="B22" s="9"/>
      <c r="C22" s="245" t="s">
        <v>25</v>
      </c>
      <c r="D22" s="246"/>
      <c r="E22" s="274" t="s">
        <v>26</v>
      </c>
      <c r="F22" s="275"/>
      <c r="G22" s="10"/>
      <c r="H22" s="13"/>
      <c r="I22" s="2"/>
      <c r="J22" s="2"/>
      <c r="K22" s="2"/>
      <c r="L22" s="2"/>
      <c r="M22" s="2"/>
      <c r="N22" s="2"/>
      <c r="O22" s="2"/>
      <c r="P22" s="2"/>
      <c r="Q22" s="2"/>
      <c r="R22" s="2"/>
      <c r="S22" s="2"/>
      <c r="T22" s="2"/>
      <c r="U22" s="2"/>
      <c r="V22" s="2"/>
      <c r="W22" s="2"/>
      <c r="X22" s="2"/>
      <c r="Y22" s="2"/>
      <c r="Z22" s="2"/>
    </row>
    <row r="23" spans="1:26" ht="55.5" customHeight="1">
      <c r="A23" s="2"/>
      <c r="B23" s="9"/>
      <c r="C23" s="245" t="s">
        <v>27</v>
      </c>
      <c r="D23" s="246"/>
      <c r="E23" s="274" t="s">
        <v>28</v>
      </c>
      <c r="F23" s="275"/>
      <c r="G23" s="10"/>
      <c r="H23" s="13"/>
      <c r="I23" s="2"/>
      <c r="J23" s="2"/>
      <c r="K23" s="2"/>
      <c r="L23" s="2"/>
      <c r="M23" s="2"/>
      <c r="N23" s="2"/>
      <c r="O23" s="2"/>
      <c r="P23" s="2"/>
      <c r="Q23" s="2"/>
      <c r="R23" s="2"/>
      <c r="S23" s="2"/>
      <c r="T23" s="2"/>
      <c r="U23" s="2"/>
      <c r="V23" s="2"/>
      <c r="W23" s="2"/>
      <c r="X23" s="2"/>
      <c r="Y23" s="2"/>
      <c r="Z23" s="2"/>
    </row>
    <row r="24" spans="1:26" ht="42" customHeight="1">
      <c r="A24" s="2"/>
      <c r="B24" s="9"/>
      <c r="C24" s="245" t="s">
        <v>29</v>
      </c>
      <c r="D24" s="246"/>
      <c r="E24" s="274" t="s">
        <v>30</v>
      </c>
      <c r="F24" s="275"/>
      <c r="G24" s="10"/>
      <c r="H24" s="13"/>
      <c r="I24" s="2"/>
      <c r="J24" s="2"/>
      <c r="K24" s="2"/>
      <c r="L24" s="2"/>
      <c r="M24" s="2"/>
      <c r="N24" s="2"/>
      <c r="O24" s="2"/>
      <c r="P24" s="2"/>
      <c r="Q24" s="2"/>
      <c r="R24" s="2"/>
      <c r="S24" s="2"/>
      <c r="T24" s="2"/>
      <c r="U24" s="2"/>
      <c r="V24" s="2"/>
      <c r="W24" s="2"/>
      <c r="X24" s="2"/>
      <c r="Y24" s="2"/>
      <c r="Z24" s="2"/>
    </row>
    <row r="25" spans="1:26" ht="59.25" customHeight="1">
      <c r="A25" s="2"/>
      <c r="B25" s="9"/>
      <c r="C25" s="245" t="s">
        <v>31</v>
      </c>
      <c r="D25" s="246"/>
      <c r="E25" s="274" t="s">
        <v>32</v>
      </c>
      <c r="F25" s="275"/>
      <c r="G25" s="10"/>
      <c r="H25" s="13"/>
      <c r="I25" s="2"/>
      <c r="J25" s="2"/>
      <c r="K25" s="2"/>
      <c r="L25" s="2"/>
      <c r="M25" s="2"/>
      <c r="N25" s="2"/>
      <c r="O25" s="2"/>
      <c r="P25" s="2"/>
      <c r="Q25" s="2"/>
      <c r="R25" s="2"/>
      <c r="S25" s="2"/>
      <c r="T25" s="2"/>
      <c r="U25" s="2"/>
      <c r="V25" s="2"/>
      <c r="W25" s="2"/>
      <c r="X25" s="2"/>
      <c r="Y25" s="2"/>
      <c r="Z25" s="2"/>
    </row>
    <row r="26" spans="1:26" ht="23.25" customHeight="1">
      <c r="A26" s="2"/>
      <c r="B26" s="9"/>
      <c r="C26" s="245" t="s">
        <v>33</v>
      </c>
      <c r="D26" s="246"/>
      <c r="E26" s="274" t="s">
        <v>34</v>
      </c>
      <c r="F26" s="275"/>
      <c r="G26" s="10"/>
      <c r="H26" s="13"/>
      <c r="I26" s="2"/>
      <c r="J26" s="2"/>
      <c r="K26" s="2"/>
      <c r="L26" s="2"/>
      <c r="M26" s="2"/>
      <c r="N26" s="2"/>
      <c r="O26" s="2"/>
      <c r="P26" s="2"/>
      <c r="Q26" s="2"/>
      <c r="R26" s="2"/>
      <c r="S26" s="2"/>
      <c r="T26" s="2"/>
      <c r="U26" s="2"/>
      <c r="V26" s="2"/>
      <c r="W26" s="2"/>
      <c r="X26" s="2"/>
      <c r="Y26" s="2"/>
      <c r="Z26" s="2"/>
    </row>
    <row r="27" spans="1:26" ht="30.75" customHeight="1">
      <c r="A27" s="2"/>
      <c r="B27" s="9"/>
      <c r="C27" s="245" t="s">
        <v>35</v>
      </c>
      <c r="D27" s="246"/>
      <c r="E27" s="274" t="s">
        <v>36</v>
      </c>
      <c r="F27" s="275"/>
      <c r="G27" s="10"/>
      <c r="H27" s="13"/>
      <c r="I27" s="2"/>
      <c r="J27" s="2"/>
      <c r="K27" s="2"/>
      <c r="L27" s="2"/>
      <c r="M27" s="2"/>
      <c r="N27" s="2"/>
      <c r="O27" s="2"/>
      <c r="P27" s="2"/>
      <c r="Q27" s="2"/>
      <c r="R27" s="2"/>
      <c r="S27" s="2"/>
      <c r="T27" s="2"/>
      <c r="U27" s="2"/>
      <c r="V27" s="2"/>
      <c r="W27" s="2"/>
      <c r="X27" s="2"/>
      <c r="Y27" s="2"/>
      <c r="Z27" s="2"/>
    </row>
    <row r="28" spans="1:26" ht="35.25" customHeight="1">
      <c r="A28" s="2"/>
      <c r="B28" s="9"/>
      <c r="C28" s="245" t="s">
        <v>37</v>
      </c>
      <c r="D28" s="246"/>
      <c r="E28" s="274" t="s">
        <v>38</v>
      </c>
      <c r="F28" s="275"/>
      <c r="G28" s="10"/>
      <c r="H28" s="13"/>
      <c r="I28" s="2"/>
      <c r="J28" s="2"/>
      <c r="K28" s="2"/>
      <c r="L28" s="2"/>
      <c r="M28" s="2"/>
      <c r="N28" s="2"/>
      <c r="O28" s="2"/>
      <c r="P28" s="2"/>
      <c r="Q28" s="2"/>
      <c r="R28" s="2"/>
      <c r="S28" s="2"/>
      <c r="T28" s="2"/>
      <c r="U28" s="2"/>
      <c r="V28" s="2"/>
      <c r="W28" s="2"/>
      <c r="X28" s="2"/>
      <c r="Y28" s="2"/>
      <c r="Z28" s="2"/>
    </row>
    <row r="29" spans="1:26" ht="33" customHeight="1">
      <c r="A29" s="2"/>
      <c r="B29" s="9"/>
      <c r="C29" s="245" t="s">
        <v>39</v>
      </c>
      <c r="D29" s="246"/>
      <c r="E29" s="274" t="s">
        <v>38</v>
      </c>
      <c r="F29" s="275"/>
      <c r="G29" s="10"/>
      <c r="H29" s="13"/>
      <c r="I29" s="2"/>
      <c r="J29" s="2"/>
      <c r="K29" s="2"/>
      <c r="L29" s="2"/>
      <c r="M29" s="2"/>
      <c r="N29" s="2"/>
      <c r="O29" s="2"/>
      <c r="P29" s="2"/>
      <c r="Q29" s="2"/>
      <c r="R29" s="2"/>
      <c r="S29" s="2"/>
      <c r="T29" s="2"/>
      <c r="U29" s="2"/>
      <c r="V29" s="2"/>
      <c r="W29" s="2"/>
      <c r="X29" s="2"/>
      <c r="Y29" s="2"/>
      <c r="Z29" s="2"/>
    </row>
    <row r="30" spans="1:26" ht="30" customHeight="1">
      <c r="A30" s="2"/>
      <c r="B30" s="9"/>
      <c r="C30" s="245" t="s">
        <v>40</v>
      </c>
      <c r="D30" s="246"/>
      <c r="E30" s="274" t="s">
        <v>41</v>
      </c>
      <c r="F30" s="275"/>
      <c r="G30" s="10"/>
      <c r="H30" s="13"/>
      <c r="I30" s="2"/>
      <c r="J30" s="2"/>
      <c r="K30" s="2"/>
      <c r="L30" s="2"/>
      <c r="M30" s="2"/>
      <c r="N30" s="2"/>
      <c r="O30" s="2"/>
      <c r="P30" s="2"/>
      <c r="Q30" s="2"/>
      <c r="R30" s="2"/>
      <c r="S30" s="2"/>
      <c r="T30" s="2"/>
      <c r="U30" s="2"/>
      <c r="V30" s="2"/>
      <c r="W30" s="2"/>
      <c r="X30" s="2"/>
      <c r="Y30" s="2"/>
      <c r="Z30" s="2"/>
    </row>
    <row r="31" spans="1:26" ht="35.25" customHeight="1">
      <c r="A31" s="2"/>
      <c r="B31" s="9"/>
      <c r="C31" s="245" t="s">
        <v>42</v>
      </c>
      <c r="D31" s="246"/>
      <c r="E31" s="274" t="s">
        <v>43</v>
      </c>
      <c r="F31" s="275"/>
      <c r="G31" s="10"/>
      <c r="H31" s="13"/>
      <c r="I31" s="2"/>
      <c r="J31" s="2"/>
      <c r="K31" s="2"/>
      <c r="L31" s="2"/>
      <c r="M31" s="2"/>
      <c r="N31" s="2"/>
      <c r="O31" s="2"/>
      <c r="P31" s="2"/>
      <c r="Q31" s="2"/>
      <c r="R31" s="2"/>
      <c r="S31" s="2"/>
      <c r="T31" s="2"/>
      <c r="U31" s="2"/>
      <c r="V31" s="2"/>
      <c r="W31" s="2"/>
      <c r="X31" s="2"/>
      <c r="Y31" s="2"/>
      <c r="Z31" s="2"/>
    </row>
    <row r="32" spans="1:26" ht="31.5" customHeight="1">
      <c r="A32" s="2"/>
      <c r="B32" s="9"/>
      <c r="C32" s="245" t="s">
        <v>44</v>
      </c>
      <c r="D32" s="246"/>
      <c r="E32" s="274" t="s">
        <v>45</v>
      </c>
      <c r="F32" s="275"/>
      <c r="G32" s="10"/>
      <c r="H32" s="13"/>
      <c r="I32" s="2"/>
      <c r="J32" s="2"/>
      <c r="K32" s="2"/>
      <c r="L32" s="2"/>
      <c r="M32" s="2"/>
      <c r="N32" s="2"/>
      <c r="O32" s="2"/>
      <c r="P32" s="2"/>
      <c r="Q32" s="2"/>
      <c r="R32" s="2"/>
      <c r="S32" s="2"/>
      <c r="T32" s="2"/>
      <c r="U32" s="2"/>
      <c r="V32" s="2"/>
      <c r="W32" s="2"/>
      <c r="X32" s="2"/>
      <c r="Y32" s="2"/>
      <c r="Z32" s="2"/>
    </row>
    <row r="33" spans="1:26" ht="35.25" customHeight="1">
      <c r="A33" s="2"/>
      <c r="B33" s="9"/>
      <c r="C33" s="245" t="s">
        <v>46</v>
      </c>
      <c r="D33" s="246"/>
      <c r="E33" s="274" t="s">
        <v>47</v>
      </c>
      <c r="F33" s="275"/>
      <c r="G33" s="10"/>
      <c r="H33" s="13"/>
      <c r="I33" s="2"/>
      <c r="J33" s="2"/>
      <c r="K33" s="2"/>
      <c r="L33" s="2"/>
      <c r="M33" s="2"/>
      <c r="N33" s="2"/>
      <c r="O33" s="2"/>
      <c r="P33" s="2"/>
      <c r="Q33" s="2"/>
      <c r="R33" s="2"/>
      <c r="S33" s="2"/>
      <c r="T33" s="2"/>
      <c r="U33" s="2"/>
      <c r="V33" s="2"/>
      <c r="W33" s="2"/>
      <c r="X33" s="2"/>
      <c r="Y33" s="2"/>
      <c r="Z33" s="2"/>
    </row>
    <row r="34" spans="1:26" ht="59.25" customHeight="1">
      <c r="A34" s="2"/>
      <c r="B34" s="9"/>
      <c r="C34" s="245" t="s">
        <v>48</v>
      </c>
      <c r="D34" s="246"/>
      <c r="E34" s="274" t="s">
        <v>49</v>
      </c>
      <c r="F34" s="275"/>
      <c r="G34" s="10"/>
      <c r="H34" s="13"/>
      <c r="I34" s="2"/>
      <c r="J34" s="2"/>
      <c r="K34" s="2"/>
      <c r="L34" s="2"/>
      <c r="M34" s="2"/>
      <c r="N34" s="2"/>
      <c r="O34" s="2"/>
      <c r="P34" s="2"/>
      <c r="Q34" s="2"/>
      <c r="R34" s="2"/>
      <c r="S34" s="2"/>
      <c r="T34" s="2"/>
      <c r="U34" s="2"/>
      <c r="V34" s="2"/>
      <c r="W34" s="2"/>
      <c r="X34" s="2"/>
      <c r="Y34" s="2"/>
      <c r="Z34" s="2"/>
    </row>
    <row r="35" spans="1:26" ht="29.25" customHeight="1">
      <c r="A35" s="2"/>
      <c r="B35" s="9"/>
      <c r="C35" s="245" t="s">
        <v>50</v>
      </c>
      <c r="D35" s="246"/>
      <c r="E35" s="274" t="s">
        <v>51</v>
      </c>
      <c r="F35" s="275"/>
      <c r="G35" s="10"/>
      <c r="H35" s="13"/>
      <c r="I35" s="2"/>
      <c r="J35" s="2"/>
      <c r="K35" s="2"/>
      <c r="L35" s="2"/>
      <c r="M35" s="2"/>
      <c r="N35" s="2"/>
      <c r="O35" s="2"/>
      <c r="P35" s="2"/>
      <c r="Q35" s="2"/>
      <c r="R35" s="2"/>
      <c r="S35" s="2"/>
      <c r="T35" s="2"/>
      <c r="U35" s="2"/>
      <c r="V35" s="2"/>
      <c r="W35" s="2"/>
      <c r="X35" s="2"/>
      <c r="Y35" s="2"/>
      <c r="Z35" s="2"/>
    </row>
    <row r="36" spans="1:26" ht="82.5" customHeight="1">
      <c r="A36" s="2"/>
      <c r="B36" s="9"/>
      <c r="C36" s="245" t="s">
        <v>52</v>
      </c>
      <c r="D36" s="246"/>
      <c r="E36" s="274" t="s">
        <v>53</v>
      </c>
      <c r="F36" s="275"/>
      <c r="G36" s="10"/>
      <c r="H36" s="13"/>
      <c r="I36" s="2"/>
      <c r="J36" s="2"/>
      <c r="K36" s="2"/>
      <c r="L36" s="2"/>
      <c r="M36" s="2"/>
      <c r="N36" s="2"/>
      <c r="O36" s="2"/>
      <c r="P36" s="2"/>
      <c r="Q36" s="2"/>
      <c r="R36" s="2"/>
      <c r="S36" s="2"/>
      <c r="T36" s="2"/>
      <c r="U36" s="2"/>
      <c r="V36" s="2"/>
      <c r="W36" s="2"/>
      <c r="X36" s="2"/>
      <c r="Y36" s="2"/>
      <c r="Z36" s="2"/>
    </row>
    <row r="37" spans="1:26" ht="46.5" customHeight="1">
      <c r="A37" s="2"/>
      <c r="B37" s="9"/>
      <c r="C37" s="245" t="s">
        <v>54</v>
      </c>
      <c r="D37" s="246"/>
      <c r="E37" s="274" t="s">
        <v>55</v>
      </c>
      <c r="F37" s="275"/>
      <c r="G37" s="10"/>
      <c r="H37" s="13"/>
      <c r="I37" s="2"/>
      <c r="J37" s="2"/>
      <c r="K37" s="2"/>
      <c r="L37" s="2"/>
      <c r="M37" s="2"/>
      <c r="N37" s="2"/>
      <c r="O37" s="2"/>
      <c r="P37" s="2"/>
      <c r="Q37" s="2"/>
      <c r="R37" s="2"/>
      <c r="S37" s="2"/>
      <c r="T37" s="2"/>
      <c r="U37" s="2"/>
      <c r="V37" s="2"/>
      <c r="W37" s="2"/>
      <c r="X37" s="2"/>
      <c r="Y37" s="2"/>
      <c r="Z37" s="2"/>
    </row>
    <row r="38" spans="1:26" ht="6.75" customHeight="1">
      <c r="A38" s="2"/>
      <c r="B38" s="9"/>
      <c r="C38" s="247"/>
      <c r="D38" s="248"/>
      <c r="E38" s="276"/>
      <c r="F38" s="277"/>
      <c r="G38" s="10"/>
      <c r="H38" s="13"/>
      <c r="I38" s="2"/>
      <c r="J38" s="2"/>
      <c r="K38" s="2"/>
      <c r="L38" s="2"/>
      <c r="M38" s="2"/>
      <c r="N38" s="2"/>
      <c r="O38" s="2"/>
      <c r="P38" s="2"/>
      <c r="Q38" s="2"/>
      <c r="R38" s="2"/>
      <c r="S38" s="2"/>
      <c r="T38" s="2"/>
      <c r="U38" s="2"/>
      <c r="V38" s="2"/>
      <c r="W38" s="2"/>
      <c r="X38" s="2"/>
      <c r="Y38" s="2"/>
      <c r="Z38" s="2"/>
    </row>
    <row r="39" spans="1:26" ht="14.25" customHeight="1">
      <c r="A39" s="2"/>
      <c r="B39" s="9"/>
      <c r="C39" s="14"/>
      <c r="D39" s="14"/>
      <c r="E39" s="15"/>
      <c r="F39" s="15"/>
      <c r="G39" s="10"/>
      <c r="H39" s="13"/>
      <c r="I39" s="2"/>
      <c r="J39" s="2"/>
      <c r="K39" s="2"/>
      <c r="L39" s="2"/>
      <c r="M39" s="2"/>
      <c r="N39" s="2"/>
      <c r="O39" s="2"/>
      <c r="P39" s="2"/>
      <c r="Q39" s="2"/>
      <c r="R39" s="2"/>
      <c r="S39" s="2"/>
      <c r="T39" s="2"/>
      <c r="U39" s="2"/>
      <c r="V39" s="2"/>
      <c r="W39" s="2"/>
      <c r="X39" s="2"/>
      <c r="Y39" s="2"/>
      <c r="Z39" s="2"/>
    </row>
    <row r="40" spans="1:26" ht="21" customHeight="1">
      <c r="A40" s="2"/>
      <c r="B40" s="278" t="s">
        <v>56</v>
      </c>
      <c r="C40" s="279"/>
      <c r="D40" s="279"/>
      <c r="E40" s="279"/>
      <c r="F40" s="279"/>
      <c r="G40" s="279"/>
      <c r="H40" s="280"/>
      <c r="I40" s="2"/>
      <c r="J40" s="2"/>
      <c r="K40" s="2"/>
      <c r="L40" s="2"/>
      <c r="M40" s="2"/>
      <c r="N40" s="2"/>
      <c r="O40" s="2"/>
      <c r="P40" s="2"/>
      <c r="Q40" s="2"/>
      <c r="R40" s="2"/>
      <c r="S40" s="2"/>
      <c r="T40" s="2"/>
      <c r="U40" s="2"/>
      <c r="V40" s="2"/>
      <c r="W40" s="2"/>
      <c r="X40" s="2"/>
      <c r="Y40" s="2"/>
      <c r="Z40" s="2"/>
    </row>
    <row r="41" spans="1:26" ht="20.25" customHeight="1">
      <c r="A41" s="2"/>
      <c r="B41" s="278" t="s">
        <v>57</v>
      </c>
      <c r="C41" s="279"/>
      <c r="D41" s="279"/>
      <c r="E41" s="279"/>
      <c r="F41" s="279"/>
      <c r="G41" s="279"/>
      <c r="H41" s="280"/>
      <c r="I41" s="2"/>
      <c r="J41" s="2"/>
      <c r="K41" s="2"/>
      <c r="L41" s="2"/>
      <c r="M41" s="2"/>
      <c r="N41" s="2"/>
      <c r="O41" s="2"/>
      <c r="P41" s="2"/>
      <c r="Q41" s="2"/>
      <c r="R41" s="2"/>
      <c r="S41" s="2"/>
      <c r="T41" s="2"/>
      <c r="U41" s="2"/>
      <c r="V41" s="2"/>
      <c r="W41" s="2"/>
      <c r="X41" s="2"/>
      <c r="Y41" s="2"/>
      <c r="Z41" s="2"/>
    </row>
    <row r="42" spans="1:26" ht="20.25" customHeight="1">
      <c r="A42" s="2"/>
      <c r="B42" s="278" t="s">
        <v>58</v>
      </c>
      <c r="C42" s="279"/>
      <c r="D42" s="279"/>
      <c r="E42" s="279"/>
      <c r="F42" s="279"/>
      <c r="G42" s="279"/>
      <c r="H42" s="280"/>
      <c r="I42" s="2"/>
      <c r="J42" s="2"/>
      <c r="K42" s="2"/>
      <c r="L42" s="2"/>
      <c r="M42" s="2"/>
      <c r="N42" s="2"/>
      <c r="O42" s="2"/>
      <c r="P42" s="2"/>
      <c r="Q42" s="2"/>
      <c r="R42" s="2"/>
      <c r="S42" s="2"/>
      <c r="T42" s="2"/>
      <c r="U42" s="2"/>
      <c r="V42" s="2"/>
      <c r="W42" s="2"/>
      <c r="X42" s="2"/>
      <c r="Y42" s="2"/>
      <c r="Z42" s="2"/>
    </row>
    <row r="43" spans="1:26" ht="20.25" customHeight="1">
      <c r="A43" s="2"/>
      <c r="B43" s="278" t="s">
        <v>59</v>
      </c>
      <c r="C43" s="279"/>
      <c r="D43" s="279"/>
      <c r="E43" s="279"/>
      <c r="F43" s="279"/>
      <c r="G43" s="279"/>
      <c r="H43" s="280"/>
      <c r="I43" s="2"/>
      <c r="J43" s="2"/>
      <c r="K43" s="2"/>
      <c r="L43" s="2"/>
      <c r="M43" s="2"/>
      <c r="N43" s="2"/>
      <c r="O43" s="2"/>
      <c r="P43" s="2"/>
      <c r="Q43" s="2"/>
      <c r="R43" s="2"/>
      <c r="S43" s="2"/>
      <c r="T43" s="2"/>
      <c r="U43" s="2"/>
      <c r="V43" s="2"/>
      <c r="W43" s="2"/>
      <c r="X43" s="2"/>
      <c r="Y43" s="2"/>
      <c r="Z43" s="2"/>
    </row>
    <row r="44" spans="1:26" ht="14.25" customHeight="1">
      <c r="A44" s="2"/>
      <c r="B44" s="278" t="s">
        <v>60</v>
      </c>
      <c r="C44" s="279"/>
      <c r="D44" s="279"/>
      <c r="E44" s="279"/>
      <c r="F44" s="279"/>
      <c r="G44" s="279"/>
      <c r="H44" s="280"/>
      <c r="I44" s="2"/>
      <c r="J44" s="2"/>
      <c r="K44" s="2"/>
      <c r="L44" s="2"/>
      <c r="M44" s="2"/>
      <c r="N44" s="2"/>
      <c r="O44" s="2"/>
      <c r="P44" s="2"/>
      <c r="Q44" s="2"/>
      <c r="R44" s="2"/>
      <c r="S44" s="2"/>
      <c r="T44" s="2"/>
      <c r="U44" s="2"/>
      <c r="V44" s="2"/>
      <c r="W44" s="2"/>
      <c r="X44" s="2"/>
      <c r="Y44" s="2"/>
      <c r="Z44" s="2"/>
    </row>
    <row r="45" spans="1:26" ht="14.25" customHeight="1">
      <c r="A45" s="2"/>
      <c r="B45" s="16"/>
      <c r="C45" s="17"/>
      <c r="D45" s="17"/>
      <c r="E45" s="17"/>
      <c r="F45" s="17"/>
      <c r="G45" s="17"/>
      <c r="H45" s="18"/>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25" t="s">
        <v>345</v>
      </c>
      <c r="E2" s="125" t="s">
        <v>158</v>
      </c>
    </row>
    <row r="3" spans="2:5" ht="14.25" customHeight="1">
      <c r="B3" s="125" t="s">
        <v>346</v>
      </c>
      <c r="E3" s="125" t="s">
        <v>141</v>
      </c>
    </row>
    <row r="4" spans="2:5" ht="14.25" customHeight="1">
      <c r="B4" s="125" t="s">
        <v>347</v>
      </c>
      <c r="E4" s="125" t="s">
        <v>348</v>
      </c>
    </row>
    <row r="5" spans="2:5" ht="14.25" customHeight="1">
      <c r="B5" s="125" t="s">
        <v>154</v>
      </c>
    </row>
    <row r="6" spans="2:5" ht="14.25" customHeight="1"/>
    <row r="7" spans="2:5" ht="14.25" customHeight="1"/>
    <row r="8" spans="2:5" ht="14.25" customHeight="1">
      <c r="B8" s="125" t="s">
        <v>349</v>
      </c>
    </row>
    <row r="9" spans="2:5" ht="14.25" customHeight="1">
      <c r="B9" s="125" t="s">
        <v>350</v>
      </c>
    </row>
    <row r="10" spans="2:5" ht="14.25" customHeight="1">
      <c r="B10" s="125" t="s">
        <v>351</v>
      </c>
    </row>
    <row r="11" spans="2:5" ht="14.25" customHeight="1"/>
    <row r="12" spans="2:5" ht="14.25" customHeight="1"/>
    <row r="13" spans="2:5" ht="14.25" customHeight="1">
      <c r="B13" s="125" t="s">
        <v>352</v>
      </c>
    </row>
    <row r="14" spans="2:5" ht="14.25" customHeight="1">
      <c r="B14" s="125" t="s">
        <v>147</v>
      </c>
    </row>
    <row r="15" spans="2:5" ht="14.25" customHeight="1">
      <c r="B15" s="125" t="s">
        <v>353</v>
      </c>
    </row>
    <row r="16" spans="2:5" ht="14.25" customHeight="1">
      <c r="B16" s="125" t="s">
        <v>354</v>
      </c>
    </row>
    <row r="17" spans="2:2" ht="14.25" customHeight="1">
      <c r="B17" s="125" t="s">
        <v>355</v>
      </c>
    </row>
    <row r="18" spans="2:2" ht="14.25" customHeight="1">
      <c r="B18" s="125" t="s">
        <v>356</v>
      </c>
    </row>
    <row r="19" spans="2:2" ht="14.25" customHeight="1">
      <c r="B19" s="125" t="s">
        <v>357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row>
    <row r="2" spans="1:26" ht="12.7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spans="1:26" ht="12.75" customHeight="1">
      <c r="A3" s="244" t="s">
        <v>149</v>
      </c>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spans="1:26" ht="12.75" customHeight="1">
      <c r="A4" s="244" t="s">
        <v>323</v>
      </c>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spans="1:26" ht="12.75" customHeight="1">
      <c r="A5" s="244" t="s">
        <v>177</v>
      </c>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spans="1:26" ht="12.75" customHeight="1">
      <c r="A6" s="244" t="s">
        <v>326</v>
      </c>
      <c r="B6" s="243"/>
      <c r="C6" s="243"/>
      <c r="D6" s="243"/>
      <c r="E6" s="243"/>
      <c r="F6" s="243"/>
      <c r="G6" s="243"/>
      <c r="H6" s="243"/>
      <c r="I6" s="243"/>
      <c r="J6" s="243"/>
      <c r="K6" s="243"/>
      <c r="L6" s="243"/>
      <c r="M6" s="243"/>
      <c r="N6" s="243"/>
      <c r="O6" s="243"/>
      <c r="P6" s="243"/>
      <c r="Q6" s="243"/>
      <c r="R6" s="243"/>
      <c r="S6" s="243"/>
      <c r="T6" s="243"/>
      <c r="U6" s="243"/>
      <c r="V6" s="243"/>
      <c r="W6" s="243"/>
      <c r="X6" s="243"/>
      <c r="Y6" s="243"/>
      <c r="Z6" s="243"/>
    </row>
    <row r="7" spans="1:26" ht="12.75" customHeight="1">
      <c r="A7" s="244" t="s">
        <v>150</v>
      </c>
      <c r="B7" s="243"/>
      <c r="C7" s="243"/>
      <c r="D7" s="243"/>
      <c r="E7" s="243"/>
      <c r="F7" s="243"/>
      <c r="G7" s="243"/>
      <c r="H7" s="243"/>
      <c r="I7" s="243"/>
      <c r="J7" s="243"/>
      <c r="K7" s="243"/>
      <c r="L7" s="243"/>
      <c r="M7" s="243"/>
      <c r="N7" s="243"/>
      <c r="O7" s="243"/>
      <c r="P7" s="243"/>
      <c r="Q7" s="243"/>
      <c r="R7" s="243"/>
      <c r="S7" s="243"/>
      <c r="T7" s="243"/>
      <c r="U7" s="243"/>
      <c r="V7" s="243"/>
      <c r="W7" s="243"/>
      <c r="X7" s="243"/>
      <c r="Y7" s="243"/>
      <c r="Z7" s="243"/>
    </row>
    <row r="8" spans="1:26" ht="12.75" customHeight="1">
      <c r="A8" s="244" t="s">
        <v>151</v>
      </c>
      <c r="B8" s="243"/>
      <c r="C8" s="243"/>
      <c r="D8" s="243"/>
      <c r="E8" s="243"/>
      <c r="F8" s="243"/>
      <c r="G8" s="243"/>
      <c r="H8" s="243"/>
      <c r="I8" s="243"/>
      <c r="J8" s="243"/>
      <c r="K8" s="243"/>
      <c r="L8" s="243"/>
      <c r="M8" s="243"/>
      <c r="N8" s="243"/>
      <c r="O8" s="243"/>
      <c r="P8" s="243"/>
      <c r="Q8" s="243"/>
      <c r="R8" s="243"/>
      <c r="S8" s="243"/>
      <c r="T8" s="243"/>
      <c r="U8" s="243"/>
      <c r="V8" s="243"/>
      <c r="W8" s="243"/>
      <c r="X8" s="243"/>
      <c r="Y8" s="243"/>
      <c r="Z8" s="243"/>
    </row>
    <row r="9" spans="1:26" ht="12.75" customHeight="1">
      <c r="A9" s="244" t="s">
        <v>169</v>
      </c>
      <c r="B9" s="243"/>
      <c r="C9" s="243"/>
      <c r="D9" s="243"/>
      <c r="E9" s="243"/>
      <c r="F9" s="243"/>
      <c r="G9" s="243"/>
      <c r="H9" s="243"/>
      <c r="I9" s="243"/>
      <c r="J9" s="243"/>
      <c r="K9" s="243"/>
      <c r="L9" s="243"/>
      <c r="M9" s="243"/>
      <c r="N9" s="243"/>
      <c r="O9" s="243"/>
      <c r="P9" s="243"/>
      <c r="Q9" s="243"/>
      <c r="R9" s="243"/>
      <c r="S9" s="243"/>
      <c r="T9" s="243"/>
      <c r="U9" s="243"/>
      <c r="V9" s="243"/>
      <c r="W9" s="243"/>
      <c r="X9" s="243"/>
      <c r="Y9" s="243"/>
      <c r="Z9" s="243"/>
    </row>
    <row r="10" spans="1:26" ht="12.75" customHeight="1">
      <c r="A10" s="244" t="s">
        <v>152</v>
      </c>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12.75" customHeight="1">
      <c r="A11" s="244" t="s">
        <v>334</v>
      </c>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12.75" customHeight="1">
      <c r="A12" s="244" t="s">
        <v>358</v>
      </c>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12.75" customHeight="1">
      <c r="A13" s="244" t="s">
        <v>359</v>
      </c>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2.75" customHeight="1">
      <c r="A14" s="244" t="s">
        <v>360</v>
      </c>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2.75" customHeight="1">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row>
    <row r="16" spans="1:26" ht="12.75" customHeight="1">
      <c r="A16" s="244" t="s">
        <v>361</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row>
    <row r="17" spans="1:26" ht="12.75" customHeight="1">
      <c r="A17" s="244" t="s">
        <v>345</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row>
    <row r="18" spans="1:26" ht="12.75" customHeight="1">
      <c r="A18" s="244" t="s">
        <v>346</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row>
    <row r="19" spans="1:26" ht="12.75" customHeight="1">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row>
    <row r="20" spans="1:26" ht="12.75" customHeight="1">
      <c r="A20" s="244" t="s">
        <v>350</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row>
    <row r="21" spans="1:26" ht="12.75" customHeight="1">
      <c r="A21" s="244" t="s">
        <v>351</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ht="12.75" customHeight="1">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2.75" customHeight="1">
      <c r="A23" s="243"/>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row>
    <row r="24" spans="1:26" ht="12.75" customHeight="1">
      <c r="A24" s="243"/>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row>
    <row r="25" spans="1:26" ht="12.75" customHeight="1">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1:26" ht="12.75" customHeight="1">
      <c r="A26" s="243"/>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row>
    <row r="27" spans="1:26" ht="12.75" customHeight="1">
      <c r="A27" s="243"/>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1:26" ht="12.75" customHeight="1">
      <c r="A28" s="243"/>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row>
    <row r="29" spans="1:26" ht="12.75" customHeight="1">
      <c r="A29" s="243"/>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row>
    <row r="30" spans="1:26" ht="12.75" customHeight="1">
      <c r="A30" s="243"/>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row>
    <row r="31" spans="1:26" ht="12.75" customHeight="1">
      <c r="A31" s="243"/>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row>
    <row r="32" spans="1:26" ht="12.75" customHeight="1">
      <c r="A32" s="243"/>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row>
    <row r="33" spans="1:26" ht="12.75" customHeight="1">
      <c r="A33" s="243"/>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row>
    <row r="34" spans="1:26" ht="12.75" customHeight="1">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row>
    <row r="35" spans="1:26" ht="12.75" customHeight="1">
      <c r="A35" s="243"/>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row>
    <row r="36" spans="1:26" ht="12.75" customHeight="1">
      <c r="A36" s="243"/>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row>
    <row r="37" spans="1:26" ht="12.75" customHeight="1">
      <c r="A37" s="243"/>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2.75" customHeight="1">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2.75" customHeight="1">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2.75" customHeight="1">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2.75" customHeight="1">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2.75" customHeight="1">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2.75"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2.75"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2.75" customHeight="1">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2.75" customHeight="1">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2.75" customHeight="1">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2.75" customHeight="1">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2.75" customHeight="1">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12.75" customHeight="1">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2.75" customHeight="1">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2.75" customHeight="1">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2.75" customHeight="1">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2.75" customHeight="1">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12.75" customHeight="1">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2.75" customHeight="1">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12.75" customHeight="1">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12.75" customHeight="1">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2.75" customHeight="1">
      <c r="A59" s="243"/>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2.75" customHeight="1">
      <c r="A60" s="243"/>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2.75" customHeight="1">
      <c r="A61" s="243"/>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2.75" customHeight="1">
      <c r="A62" s="243"/>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2.75" customHeight="1">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2.75" customHeight="1">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2.75" customHeight="1">
      <c r="A65" s="243"/>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2.75" customHeight="1">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2.75" customHeight="1">
      <c r="A67" s="243"/>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2.75" customHeight="1">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2.75" customHeight="1">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2.75" customHeight="1">
      <c r="A70" s="243"/>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2.75" customHeight="1">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2.75" customHeight="1">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2.75" customHeight="1">
      <c r="A73" s="243"/>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2.75" customHeight="1">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2.75" customHeight="1">
      <c r="A75" s="243"/>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2.75" customHeight="1">
      <c r="A76" s="243"/>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2.75" customHeight="1">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2.75" customHeight="1">
      <c r="A78" s="243"/>
      <c r="B78" s="243"/>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2.75" customHeight="1">
      <c r="A79" s="243"/>
      <c r="B79" s="243"/>
      <c r="C79" s="243"/>
      <c r="D79" s="243"/>
      <c r="E79" s="243"/>
      <c r="F79" s="243"/>
      <c r="G79" s="243"/>
      <c r="H79" s="243"/>
      <c r="I79" s="243"/>
      <c r="J79" s="243"/>
      <c r="K79" s="243"/>
      <c r="L79" s="243"/>
      <c r="M79" s="243"/>
      <c r="N79" s="243"/>
      <c r="O79" s="243"/>
      <c r="P79" s="243"/>
      <c r="Q79" s="243"/>
      <c r="R79" s="243"/>
      <c r="S79" s="243"/>
      <c r="T79" s="243"/>
      <c r="U79" s="243"/>
      <c r="V79" s="243"/>
      <c r="W79" s="243"/>
      <c r="X79" s="243"/>
      <c r="Y79" s="243"/>
      <c r="Z79" s="243"/>
    </row>
    <row r="80" spans="1:26" ht="12.75" customHeight="1">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row>
    <row r="81" spans="1:26" ht="12.75" customHeight="1">
      <c r="A81" s="243"/>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row>
    <row r="82" spans="1:26" ht="12.75" customHeight="1">
      <c r="A82" s="243"/>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row>
    <row r="83" spans="1:26" ht="12.75" customHeight="1">
      <c r="A83" s="243"/>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row>
    <row r="84" spans="1:26" ht="12.75" customHeight="1">
      <c r="A84" s="243"/>
      <c r="B84" s="243"/>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row>
    <row r="85" spans="1:26" ht="12.75" customHeight="1">
      <c r="A85" s="243"/>
      <c r="B85" s="243"/>
      <c r="C85" s="243"/>
      <c r="D85" s="243"/>
      <c r="E85" s="243"/>
      <c r="F85" s="243"/>
      <c r="G85" s="243"/>
      <c r="H85" s="243"/>
      <c r="I85" s="243"/>
      <c r="J85" s="243"/>
      <c r="K85" s="243"/>
      <c r="L85" s="243"/>
      <c r="M85" s="243"/>
      <c r="N85" s="243"/>
      <c r="O85" s="243"/>
      <c r="P85" s="243"/>
      <c r="Q85" s="243"/>
      <c r="R85" s="243"/>
      <c r="S85" s="243"/>
      <c r="T85" s="243"/>
      <c r="U85" s="243"/>
      <c r="V85" s="243"/>
      <c r="W85" s="243"/>
      <c r="X85" s="243"/>
      <c r="Y85" s="243"/>
      <c r="Z85" s="243"/>
    </row>
    <row r="86" spans="1:26" ht="12.75" customHeight="1">
      <c r="A86" s="243"/>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row>
    <row r="87" spans="1:26" ht="12.75" customHeight="1">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row>
    <row r="88" spans="1:26" ht="12.75" customHeight="1">
      <c r="A88" s="243"/>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row>
    <row r="89" spans="1:26" ht="12.75" customHeight="1">
      <c r="A89" s="243"/>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row>
    <row r="90" spans="1:26" ht="12.75" customHeight="1">
      <c r="A90" s="243"/>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row>
    <row r="91" spans="1:26" ht="12.75" customHeight="1">
      <c r="A91" s="243"/>
      <c r="B91" s="243"/>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row>
    <row r="92" spans="1:26" ht="12.75" customHeight="1">
      <c r="A92" s="243"/>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row>
    <row r="93" spans="1:26" ht="12.75" customHeight="1">
      <c r="A93" s="243"/>
      <c r="B93" s="243"/>
      <c r="C93" s="243"/>
      <c r="D93" s="243"/>
      <c r="E93" s="243"/>
      <c r="F93" s="243"/>
      <c r="G93" s="243"/>
      <c r="H93" s="243"/>
      <c r="I93" s="243"/>
      <c r="J93" s="243"/>
      <c r="K93" s="243"/>
      <c r="L93" s="243"/>
      <c r="M93" s="243"/>
      <c r="N93" s="243"/>
      <c r="O93" s="243"/>
      <c r="P93" s="243"/>
      <c r="Q93" s="243"/>
      <c r="R93" s="243"/>
      <c r="S93" s="243"/>
      <c r="T93" s="243"/>
      <c r="U93" s="243"/>
      <c r="V93" s="243"/>
      <c r="W93" s="243"/>
      <c r="X93" s="243"/>
      <c r="Y93" s="243"/>
      <c r="Z93" s="243"/>
    </row>
    <row r="94" spans="1:26" ht="12.75" customHeight="1">
      <c r="A94" s="243"/>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row>
    <row r="95" spans="1:26" ht="12.75" customHeight="1">
      <c r="A95" s="243"/>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row>
    <row r="96" spans="1:26" ht="12.75" customHeight="1">
      <c r="A96" s="243"/>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row>
    <row r="97" spans="1:26" ht="12.75" customHeight="1">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2.75" customHeight="1">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2.75" customHeight="1">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2.75" customHeight="1">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2.75" customHeight="1">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2.75" customHeight="1">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2.75" customHeight="1">
      <c r="A103" s="243"/>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2.75" customHeight="1">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2.75" customHeight="1">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2.75" customHeight="1">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2.75" customHeight="1">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2.75" customHeight="1">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2.75" customHeight="1">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2.75" customHeight="1">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2.75" customHeight="1">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2.7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2.7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2.7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2.7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2.7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2.7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2.7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2.7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2.7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2.7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2.7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2.7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2.7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2.7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2.7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2.7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2.7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2.7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2.7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2.7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2.7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2.7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2.7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2.7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2.7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2.7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2.7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2.7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2.7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2.7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2.7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2.7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2.7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2.7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2.7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2.7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2.7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2.7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2.7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2.7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2.7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2.7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2.7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2.7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2.7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2.7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2.7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2.7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2.7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2.7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2.7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2.7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2.7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2.7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2.7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2.7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2.7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2.7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2.7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2.7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2.7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2.7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2.7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2.7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2.7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2.7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2.7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2.7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2.7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2.7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2.7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2.7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2.7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2.7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2.7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2.7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2.7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2.7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2.7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2.7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2.7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2.7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2.7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2.7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2.7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2.7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2.7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2.7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2.7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2.7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2.7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2.7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2.7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2.7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2.7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2.7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2.7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2.7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2.7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2.7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2.7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2.7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2.7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2.7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2.7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2.7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2.7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2.7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2.7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2.7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2.7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2.7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2.7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2.7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2.7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2.7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2.7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2.7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2.7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2.7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2.7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2.7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2.7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2.7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2.7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2.7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2.7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2.7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2.7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2.7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2.7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2.7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2.7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2.7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2.7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2.7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2.7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2.7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2.7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2.7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2.7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2.7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2.7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2.7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2.7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2.7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2.7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2.7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2.7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2.7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2.7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2.7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2.7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2.7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2.7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2.7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2.7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2.7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2.7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2.7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2.7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2.7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2.7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2.7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2.7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2.7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2.7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2.7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2.7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2.7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2.7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2.7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2.7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2.7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2.7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2.7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2.7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2.7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2.7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2.7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2.7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2.7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2.7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2.7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2.7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2.7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2.7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2.7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2.7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2.7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2.7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2.7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2.7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2.7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2.7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2.7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2.7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2.7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2.7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2.7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2.7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2.7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2.7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2.7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2.7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2.7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2.7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2.7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2.7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2.7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2.7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2.7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2.7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2.7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2.7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2.7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2.7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2.7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2.7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2.7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2.7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2.7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2.7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2.7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2.7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2.7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2.7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2.7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2.7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2.7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2.7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2.7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2.7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2.7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2.7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2.7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2.7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2.7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2.7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2.7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2.7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2.7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2.7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2.7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2.7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2.7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2.7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2.7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2.7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2.7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2.7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2.7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2.7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2.7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2.7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2.7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2.7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2.7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2.7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2.7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2.7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2.7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2.7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2.7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2.7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2.7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2.7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2.7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2.7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2.7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2.7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2.7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2.7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2.7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2.7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2.7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2.7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2.7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2.7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2.7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2.7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2.7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2.7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2.7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2.7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2.7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2.7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2.7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2.7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2.7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2.7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2.7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2.7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2.7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2.7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2.7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2.7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2.7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2.7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2.7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2.7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2.7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2.7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2.7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2.7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2.7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2.7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2.7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2.7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2.7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2.7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2.7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2.7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2.7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2.7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2.7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2.7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2.7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2.7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2.7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2.7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2.7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2.7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2.7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2.7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2.7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2.7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2.7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2.7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2.7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2.7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2.7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2.7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2.7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2.7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2.7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2.7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2.7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2.7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2.7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2.7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2.7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2.7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2.7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2.7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2.7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2.7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2.7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2.7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2.7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2.7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2.7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2.7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2.7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2.7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2.7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2.7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2.7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2.7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2.7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2.7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2.7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2.7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2.7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2.7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2.7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2.7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2.7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2.7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2.7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2.7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2.7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2.7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2.7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2.7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2.7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2.7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2.7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2.7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2.7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2.7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2.7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2.7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2.7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2.7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2.7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2.7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2.7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2.7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2.7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2.7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2.7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2.7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2.7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2.7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2.7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2.7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2.7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2.7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2.7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2.7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2.7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2.7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2.7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2.7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2.7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2.7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2.7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2.7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2.7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2.7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2.7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2.7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2.7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2.7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2.7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2.7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2.7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2.7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2.7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2.7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2.7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2.7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2.7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2.7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2.7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2.7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2.7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2.7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2.7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2.7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2.7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2.7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2.7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2.7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2.7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2.7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2.7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2.7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2.7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2.7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2.7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2.7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2.7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2.7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2.7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2.7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2.7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2.7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2.7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2.7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2.7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2.7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2.7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2.7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2.7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2.7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2.7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2.7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2.7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2.7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2.7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2.7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2.7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2.7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2.7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2.7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2.7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2.7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2.7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2.7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2.7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2.7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2.7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2.7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2.7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2.7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2.7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2.7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2.7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2.7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2.7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2.7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2.7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2.7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2.7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2.7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2.7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2.7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2.7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2.7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2.7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2.7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2.7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2.7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2.7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2.7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2.7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2.7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2.7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2.7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2.7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2.7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2.7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2.7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2.7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2.7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2.7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2.7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2.7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2.7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2.7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2.7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2.7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2.7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2.7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2.7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2.7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2.7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2.7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2.7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2.7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2.7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2.7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2.7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2.7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2.7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2.7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2.7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2.7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2.7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2.7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2.7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2.7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2.7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2.7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2.7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2.7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2.7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2.7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2.7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2.7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2.7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2.7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2.7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2.7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2.7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2.7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2.7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2.7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2.7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2.7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2.7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2.7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2.7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2.7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2.7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2.7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2.7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2.7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2.7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2.7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2.7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2.7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2.7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2.7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2.7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2.7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2.7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2.7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2.7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2.7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2.7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2.7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2.7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2.7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2.7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2.7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2.7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2.7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2.7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2.7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2.7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2.7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2.7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2.7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2.7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2.7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2.7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2.7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2.7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2.7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2.7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2.7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2.7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2.7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2.7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2.7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2.7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2.7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2.7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2.7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2.7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2.7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2.7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2.7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2.7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2.7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2.7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2.7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2.7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2.7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2.7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2.7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2.7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2.7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2.7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2.7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2.7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2.7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2.7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2.7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2.7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2.7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2.7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2.7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2.7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2.7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2.7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2.7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2.7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2.7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2.7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2.7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2.7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2.7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2.7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2.7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2.7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2.7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2.7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2.7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2.7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2.7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2.7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2.7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2.7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2.7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2.7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2.7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2.7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2.7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2.7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2.7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2.7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2.7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2.7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2.7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2.7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2.7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2.7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2.7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2.7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2.7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2.7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2.7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2.7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2.7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2.7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2.7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2.7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2.7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2.7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2.7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2.7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2.7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2.7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2.7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2.7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2.7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2.7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2.7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2.7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2.7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2.7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2.7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2.7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2.7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2.7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2.7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2.7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2.7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2.7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2.7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2.7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2.7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2.7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2.7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2.7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2.7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2.7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2.7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2.7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2.7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2.7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2.7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2.7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2.7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2.7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2.7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2.7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2.7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2.7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2.7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2.7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2.7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2.7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2.7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2.7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2.7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2.7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2.7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2.7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2.7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2.7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2.7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2.7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2.7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2.7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2.7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2.7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2.7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2.7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2.7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2.7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2.7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2.7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2.7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2.7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2.7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2.7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2.7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2.7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2.7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2.7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2.7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2.7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2.7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2.7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2.7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2.7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2.7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2.7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2.7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2.7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2.7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2.7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2.7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2.7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2.7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2.7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2.7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2.7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2.7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2.7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2.7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2.7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2.7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2.7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2.7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2.7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2.7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2.7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2.7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2.7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2.7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2.7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2.7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2.7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2.7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2.7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2.7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2.7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2.7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2.7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2.7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2.7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2.7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2.7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2.7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2.7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2.7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2.7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2.7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2.7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2.7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2.7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2.7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2.7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2.7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2.7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2.7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2.7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2.7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2.7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2.7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2.7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2.7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2.7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2.7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2.7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2.7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2.7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2.7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2.7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2.7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2.7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2.7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2.7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2.7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2.7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2.7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2.7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2.7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2.7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2.7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2.7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2.7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2.7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2.7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2.7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2.7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2.7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2.7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2.7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2.7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2.7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2.7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2.7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2.7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2.7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2.7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2.7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2.7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2.7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2.7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2.7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2.7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2.7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2.7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2.7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2.7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2.7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2.7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2.7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2.7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2.7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2.7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2.7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2.7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2.7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2.7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2.7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2.7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2.7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2.7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2.7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2.7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2.7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2.7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2.7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2.7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2.7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2.7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2.7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2.7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2.7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2.7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2.7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2.7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2.7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2.7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2.7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2.7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2.7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2.7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2.7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2.7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2.7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K34"/>
  <sheetViews>
    <sheetView tabSelected="1" view="pageBreakPreview" topLeftCell="H26" zoomScale="60" zoomScaleNormal="10" workbookViewId="0">
      <selection activeCell="T29" sqref="T29:T30"/>
    </sheetView>
  </sheetViews>
  <sheetFormatPr baseColWidth="10" defaultColWidth="12.625" defaultRowHeight="15" customHeight="1"/>
  <cols>
    <col min="1" max="1" width="8.875" customWidth="1"/>
    <col min="2" max="2" width="25.125" customWidth="1"/>
    <col min="3" max="3" width="0.375" customWidth="1"/>
    <col min="4" max="4" width="20.75" customWidth="1"/>
    <col min="5" max="5" width="22.625" customWidth="1"/>
    <col min="6" max="7" width="28.375" customWidth="1"/>
    <col min="8" max="11" width="10.125" customWidth="1"/>
    <col min="12" max="12" width="16.625" customWidth="1"/>
    <col min="13" max="13" width="15.625" customWidth="1"/>
    <col min="14" max="14" width="14.5" customWidth="1"/>
    <col min="15" max="15" width="5.5" customWidth="1"/>
    <col min="16" max="16" width="27.875" customWidth="1"/>
    <col min="17" max="17" width="26.75" hidden="1" customWidth="1"/>
    <col min="18" max="18" width="15.375" customWidth="1"/>
    <col min="19" max="19" width="5.5" customWidth="1"/>
    <col min="20" max="20" width="14" customWidth="1"/>
    <col min="21" max="21" width="5.125" customWidth="1"/>
    <col min="22" max="22" width="27.125" customWidth="1"/>
    <col min="23" max="23" width="13.25" customWidth="1"/>
    <col min="24" max="24" width="6" customWidth="1"/>
    <col min="25" max="25" width="4.375" customWidth="1"/>
    <col min="26" max="26" width="4.875" customWidth="1"/>
    <col min="27" max="27" width="6.25" customWidth="1"/>
    <col min="28" max="28" width="5.875" customWidth="1"/>
    <col min="29" max="29" width="6.625" customWidth="1"/>
    <col min="30" max="30" width="33.5" customWidth="1"/>
    <col min="31" max="31" width="7.625" customWidth="1"/>
    <col min="32" max="32" width="9.125" customWidth="1"/>
    <col min="33" max="33" width="8.125" customWidth="1"/>
    <col min="34" max="34" width="8" customWidth="1"/>
    <col min="35" max="35" width="8.625" customWidth="1"/>
    <col min="36" max="36" width="6.375" customWidth="1"/>
    <col min="37" max="38" width="20.125" customWidth="1"/>
    <col min="39" max="39" width="16.5" customWidth="1"/>
    <col min="40" max="40" width="20.25" customWidth="1"/>
    <col min="41" max="41" width="13" hidden="1" customWidth="1"/>
    <col min="42" max="42" width="16.25" hidden="1" customWidth="1"/>
    <col min="43" max="43" width="18.375" hidden="1" customWidth="1"/>
    <col min="44" max="63" width="10" customWidth="1"/>
  </cols>
  <sheetData>
    <row r="1" spans="1:63" ht="30" customHeight="1">
      <c r="A1" s="281"/>
      <c r="B1" s="282"/>
      <c r="C1" s="282"/>
      <c r="D1" s="282"/>
      <c r="E1" s="282"/>
      <c r="F1" s="282"/>
      <c r="G1" s="283"/>
      <c r="H1" s="446" t="s">
        <v>61</v>
      </c>
      <c r="I1" s="447"/>
      <c r="J1" s="447"/>
      <c r="K1" s="447"/>
      <c r="L1" s="447"/>
      <c r="M1" s="447"/>
      <c r="N1" s="447"/>
      <c r="O1" s="447"/>
      <c r="P1" s="447"/>
      <c r="Q1" s="447"/>
      <c r="R1" s="447"/>
      <c r="S1" s="447"/>
      <c r="T1" s="447"/>
      <c r="U1" s="447"/>
      <c r="V1" s="447"/>
      <c r="W1" s="447"/>
      <c r="X1" s="447"/>
      <c r="Y1" s="447"/>
      <c r="Z1" s="447"/>
      <c r="AA1" s="447"/>
      <c r="AB1" s="447"/>
      <c r="AC1" s="447"/>
      <c r="AD1" s="448"/>
      <c r="AE1" s="290" t="s">
        <v>62</v>
      </c>
      <c r="AF1" s="288"/>
      <c r="AG1" s="288"/>
      <c r="AH1" s="288"/>
      <c r="AI1" s="288"/>
      <c r="AJ1" s="288"/>
      <c r="AK1" s="288"/>
      <c r="AL1" s="288"/>
      <c r="AM1" s="288"/>
      <c r="AN1" s="289"/>
      <c r="AO1" s="19"/>
      <c r="AP1" s="19"/>
      <c r="AQ1" s="19"/>
      <c r="AR1" s="20"/>
      <c r="AS1" s="20"/>
      <c r="AT1" s="20"/>
      <c r="AU1" s="20"/>
      <c r="AV1" s="20"/>
      <c r="AW1" s="20"/>
      <c r="AX1" s="20"/>
      <c r="AY1" s="20"/>
      <c r="AZ1" s="20"/>
      <c r="BA1" s="20"/>
      <c r="BB1" s="20"/>
      <c r="BC1" s="20"/>
      <c r="BD1" s="20"/>
      <c r="BE1" s="20"/>
      <c r="BF1" s="20"/>
      <c r="BG1" s="20"/>
      <c r="BH1" s="20"/>
      <c r="BI1" s="20"/>
      <c r="BJ1" s="20"/>
      <c r="BK1" s="20"/>
    </row>
    <row r="2" spans="1:63" ht="30" customHeight="1">
      <c r="A2" s="284"/>
      <c r="B2" s="253"/>
      <c r="C2" s="253"/>
      <c r="D2" s="253"/>
      <c r="E2" s="253"/>
      <c r="F2" s="253"/>
      <c r="G2" s="285"/>
      <c r="H2" s="446" t="s">
        <v>63</v>
      </c>
      <c r="I2" s="447"/>
      <c r="J2" s="447"/>
      <c r="K2" s="447"/>
      <c r="L2" s="447"/>
      <c r="M2" s="447"/>
      <c r="N2" s="447"/>
      <c r="O2" s="447"/>
      <c r="P2" s="447"/>
      <c r="Q2" s="447"/>
      <c r="R2" s="447"/>
      <c r="S2" s="447"/>
      <c r="T2" s="447"/>
      <c r="U2" s="447"/>
      <c r="V2" s="447"/>
      <c r="W2" s="447"/>
      <c r="X2" s="447"/>
      <c r="Y2" s="447"/>
      <c r="Z2" s="447"/>
      <c r="AA2" s="447"/>
      <c r="AB2" s="447"/>
      <c r="AC2" s="447"/>
      <c r="AD2" s="448"/>
      <c r="AE2" s="290" t="s">
        <v>64</v>
      </c>
      <c r="AF2" s="288"/>
      <c r="AG2" s="288"/>
      <c r="AH2" s="288"/>
      <c r="AI2" s="288"/>
      <c r="AJ2" s="288"/>
      <c r="AK2" s="288"/>
      <c r="AL2" s="288"/>
      <c r="AM2" s="288"/>
      <c r="AN2" s="289"/>
      <c r="AO2" s="19"/>
      <c r="AP2" s="19"/>
      <c r="AQ2" s="19"/>
      <c r="AR2" s="20"/>
      <c r="AS2" s="20"/>
      <c r="AT2" s="20"/>
      <c r="AU2" s="20"/>
      <c r="AV2" s="20"/>
      <c r="AW2" s="20"/>
      <c r="AX2" s="20"/>
      <c r="AY2" s="20"/>
      <c r="AZ2" s="20"/>
      <c r="BA2" s="20"/>
      <c r="BB2" s="20"/>
      <c r="BC2" s="20"/>
      <c r="BD2" s="20"/>
      <c r="BE2" s="20"/>
      <c r="BF2" s="20"/>
      <c r="BG2" s="20"/>
      <c r="BH2" s="20"/>
      <c r="BI2" s="20"/>
      <c r="BJ2" s="20"/>
      <c r="BK2" s="20"/>
    </row>
    <row r="3" spans="1:63" ht="30" customHeight="1">
      <c r="A3" s="286"/>
      <c r="B3" s="256"/>
      <c r="C3" s="256"/>
      <c r="D3" s="256"/>
      <c r="E3" s="256"/>
      <c r="F3" s="256"/>
      <c r="G3" s="287"/>
      <c r="H3" s="446" t="s">
        <v>65</v>
      </c>
      <c r="I3" s="447"/>
      <c r="J3" s="447"/>
      <c r="K3" s="447"/>
      <c r="L3" s="447"/>
      <c r="M3" s="447"/>
      <c r="N3" s="447"/>
      <c r="O3" s="447"/>
      <c r="P3" s="447"/>
      <c r="Q3" s="447"/>
      <c r="R3" s="447"/>
      <c r="S3" s="447"/>
      <c r="T3" s="447"/>
      <c r="U3" s="447"/>
      <c r="V3" s="447"/>
      <c r="W3" s="447"/>
      <c r="X3" s="447"/>
      <c r="Y3" s="447"/>
      <c r="Z3" s="447"/>
      <c r="AA3" s="447"/>
      <c r="AB3" s="447"/>
      <c r="AC3" s="447"/>
      <c r="AD3" s="448"/>
      <c r="AE3" s="290" t="s">
        <v>66</v>
      </c>
      <c r="AF3" s="288"/>
      <c r="AG3" s="288"/>
      <c r="AH3" s="288"/>
      <c r="AI3" s="288"/>
      <c r="AJ3" s="288"/>
      <c r="AK3" s="288"/>
      <c r="AL3" s="288"/>
      <c r="AM3" s="288"/>
      <c r="AN3" s="289"/>
      <c r="AO3" s="19"/>
      <c r="AP3" s="19"/>
      <c r="AQ3" s="19"/>
      <c r="AR3" s="20"/>
      <c r="AS3" s="20"/>
      <c r="AT3" s="20"/>
      <c r="AU3" s="20"/>
      <c r="AV3" s="20"/>
      <c r="AW3" s="20"/>
      <c r="AX3" s="20"/>
      <c r="AY3" s="20"/>
      <c r="AZ3" s="20"/>
      <c r="BA3" s="20"/>
      <c r="BB3" s="20"/>
      <c r="BC3" s="20"/>
      <c r="BD3" s="20"/>
      <c r="BE3" s="20"/>
      <c r="BF3" s="20"/>
      <c r="BG3" s="20"/>
      <c r="BH3" s="20"/>
      <c r="BI3" s="20"/>
      <c r="BJ3" s="20"/>
      <c r="BK3" s="20"/>
    </row>
    <row r="4" spans="1:63" ht="16.5" customHeight="1">
      <c r="A4" s="21"/>
      <c r="B4" s="21"/>
      <c r="C4" s="21"/>
      <c r="D4" s="21"/>
      <c r="E4" s="21"/>
      <c r="F4" s="22"/>
      <c r="G4" s="22"/>
      <c r="H4" s="22"/>
      <c r="I4" s="22"/>
      <c r="J4" s="22"/>
      <c r="K4" s="22"/>
      <c r="L4" s="22"/>
      <c r="M4" s="22"/>
      <c r="N4" s="22"/>
      <c r="O4" s="23"/>
      <c r="P4" s="22"/>
      <c r="Q4" s="22"/>
      <c r="R4" s="22"/>
      <c r="S4" s="23"/>
      <c r="T4" s="22"/>
      <c r="U4" s="22"/>
      <c r="V4" s="22"/>
      <c r="W4" s="22"/>
      <c r="X4" s="22"/>
      <c r="Y4" s="22"/>
      <c r="Z4" s="22"/>
      <c r="AA4" s="22"/>
      <c r="AB4" s="22"/>
      <c r="AC4" s="22"/>
      <c r="AD4" s="22"/>
      <c r="AE4" s="22"/>
      <c r="AF4" s="22"/>
      <c r="AG4" s="22"/>
      <c r="AH4" s="22"/>
      <c r="AI4" s="22"/>
      <c r="AJ4" s="22"/>
      <c r="AK4" s="22"/>
      <c r="AL4" s="22"/>
      <c r="AM4" s="22"/>
      <c r="AN4" s="22"/>
      <c r="AO4" s="24"/>
      <c r="AP4" s="24"/>
      <c r="AQ4" s="25"/>
      <c r="AR4" s="26"/>
      <c r="AS4" s="27"/>
      <c r="AT4" s="27"/>
      <c r="AU4" s="27"/>
      <c r="AV4" s="27"/>
      <c r="AW4" s="27"/>
      <c r="AX4" s="27"/>
      <c r="AY4" s="27"/>
      <c r="AZ4" s="27"/>
      <c r="BA4" s="27"/>
      <c r="BB4" s="27"/>
      <c r="BC4" s="27"/>
      <c r="BD4" s="27"/>
      <c r="BE4" s="27"/>
      <c r="BF4" s="27"/>
      <c r="BG4" s="27"/>
      <c r="BH4" s="27"/>
      <c r="BI4" s="27"/>
      <c r="BJ4" s="27"/>
      <c r="BK4" s="27"/>
    </row>
    <row r="5" spans="1:63" ht="16.5" customHeight="1">
      <c r="A5" s="291" t="s">
        <v>67</v>
      </c>
      <c r="B5" s="288"/>
      <c r="C5" s="289"/>
      <c r="D5" s="291" t="s">
        <v>68</v>
      </c>
      <c r="E5" s="288"/>
      <c r="F5" s="289"/>
      <c r="G5" s="28" t="s">
        <v>367</v>
      </c>
      <c r="H5" s="22"/>
      <c r="I5" s="22"/>
      <c r="J5" s="22"/>
      <c r="K5" s="22"/>
      <c r="L5" s="22"/>
      <c r="M5" s="22"/>
      <c r="N5" s="22"/>
      <c r="O5" s="23"/>
      <c r="P5" s="22"/>
      <c r="Q5" s="22"/>
      <c r="R5" s="22"/>
      <c r="S5" s="23"/>
      <c r="T5" s="22"/>
      <c r="U5" s="22"/>
      <c r="V5" s="22"/>
      <c r="W5" s="22"/>
      <c r="X5" s="22"/>
      <c r="Y5" s="22"/>
      <c r="Z5" s="22"/>
      <c r="AA5" s="22"/>
      <c r="AB5" s="22"/>
      <c r="AC5" s="22"/>
      <c r="AD5" s="22"/>
      <c r="AE5" s="22"/>
      <c r="AF5" s="22"/>
      <c r="AG5" s="22"/>
      <c r="AH5" s="22"/>
      <c r="AI5" s="22"/>
      <c r="AJ5" s="22"/>
      <c r="AK5" s="22"/>
      <c r="AL5" s="22"/>
      <c r="AM5" s="22"/>
      <c r="AN5" s="22"/>
      <c r="AO5" s="19"/>
      <c r="AP5" s="19"/>
      <c r="AQ5" s="19"/>
      <c r="AR5" s="20"/>
      <c r="AS5" s="20"/>
      <c r="AT5" s="20"/>
      <c r="AU5" s="20"/>
      <c r="AV5" s="20"/>
      <c r="AW5" s="20"/>
      <c r="AX5" s="20"/>
      <c r="AY5" s="20"/>
      <c r="AZ5" s="20"/>
      <c r="BA5" s="20"/>
      <c r="BB5" s="20"/>
      <c r="BC5" s="20"/>
      <c r="BD5" s="20"/>
      <c r="BE5" s="20"/>
      <c r="BF5" s="20"/>
      <c r="BG5" s="20"/>
      <c r="BH5" s="20"/>
      <c r="BI5" s="20"/>
      <c r="BJ5" s="20"/>
      <c r="BK5" s="20"/>
    </row>
    <row r="6" spans="1:63" ht="16.5" customHeight="1">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20"/>
      <c r="AS6" s="20"/>
      <c r="AT6" s="20"/>
      <c r="AU6" s="20"/>
      <c r="AV6" s="20"/>
      <c r="AW6" s="20"/>
      <c r="AX6" s="20"/>
      <c r="AY6" s="20"/>
      <c r="AZ6" s="20"/>
      <c r="BA6" s="20"/>
      <c r="BB6" s="20"/>
      <c r="BC6" s="20"/>
      <c r="BD6" s="20"/>
      <c r="BE6" s="20"/>
      <c r="BF6" s="20"/>
      <c r="BG6" s="20"/>
      <c r="BH6" s="20"/>
      <c r="BI6" s="20"/>
      <c r="BJ6" s="20"/>
      <c r="BK6" s="20"/>
    </row>
    <row r="7" spans="1:63" ht="13.5" customHeight="1">
      <c r="A7" s="29"/>
      <c r="B7" s="30"/>
      <c r="C7" s="30"/>
      <c r="D7" s="31"/>
      <c r="E7" s="31"/>
      <c r="F7" s="32"/>
      <c r="G7" s="32"/>
      <c r="H7" s="32"/>
      <c r="I7" s="32"/>
      <c r="J7" s="32"/>
      <c r="K7" s="32"/>
      <c r="L7" s="33"/>
      <c r="M7" s="32"/>
      <c r="N7" s="32"/>
      <c r="O7" s="34"/>
      <c r="P7" s="32"/>
      <c r="Q7" s="35"/>
      <c r="R7" s="35"/>
      <c r="S7" s="36"/>
      <c r="T7" s="32"/>
      <c r="U7" s="32"/>
      <c r="V7" s="32"/>
      <c r="W7" s="32"/>
      <c r="X7" s="32"/>
      <c r="Y7" s="32"/>
      <c r="Z7" s="32"/>
      <c r="AA7" s="32"/>
      <c r="AB7" s="32"/>
      <c r="AC7" s="32"/>
      <c r="AD7" s="32"/>
      <c r="AE7" s="32"/>
      <c r="AF7" s="32"/>
      <c r="AG7" s="32"/>
      <c r="AH7" s="37"/>
      <c r="AI7" s="32"/>
      <c r="AJ7" s="35"/>
      <c r="AK7" s="35"/>
      <c r="AL7" s="35"/>
      <c r="AM7" s="35"/>
      <c r="AN7" s="35"/>
      <c r="AO7" s="35"/>
      <c r="AP7" s="35"/>
      <c r="AQ7" s="35"/>
      <c r="AR7" s="27"/>
      <c r="AS7" s="27"/>
      <c r="AT7" s="27"/>
      <c r="AU7" s="27"/>
      <c r="AV7" s="27"/>
      <c r="AW7" s="27"/>
      <c r="AX7" s="27"/>
      <c r="AY7" s="27"/>
      <c r="AZ7" s="27"/>
      <c r="BA7" s="27"/>
      <c r="BB7" s="27"/>
      <c r="BC7" s="27"/>
      <c r="BD7" s="27"/>
      <c r="BE7" s="27"/>
      <c r="BF7" s="27"/>
      <c r="BG7" s="27"/>
      <c r="BH7" s="27"/>
      <c r="BI7" s="27"/>
      <c r="BJ7" s="27"/>
      <c r="BK7" s="27"/>
    </row>
    <row r="8" spans="1:63" ht="26.25">
      <c r="A8" s="38"/>
      <c r="B8" s="39"/>
      <c r="C8" s="292" t="s">
        <v>69</v>
      </c>
      <c r="D8" s="288"/>
      <c r="E8" s="288"/>
      <c r="F8" s="288"/>
      <c r="G8" s="288"/>
      <c r="H8" s="288"/>
      <c r="I8" s="288"/>
      <c r="J8" s="288"/>
      <c r="K8" s="288"/>
      <c r="L8" s="288"/>
      <c r="M8" s="288"/>
      <c r="N8" s="288"/>
      <c r="O8" s="288"/>
      <c r="P8" s="289"/>
      <c r="Q8" s="40"/>
      <c r="R8" s="40"/>
      <c r="S8" s="41"/>
      <c r="T8" s="292" t="s">
        <v>70</v>
      </c>
      <c r="U8" s="288"/>
      <c r="V8" s="288"/>
      <c r="W8" s="288"/>
      <c r="X8" s="288"/>
      <c r="Y8" s="288"/>
      <c r="Z8" s="288"/>
      <c r="AA8" s="288"/>
      <c r="AB8" s="288"/>
      <c r="AC8" s="288"/>
      <c r="AD8" s="288"/>
      <c r="AE8" s="288"/>
      <c r="AF8" s="288"/>
      <c r="AG8" s="288"/>
      <c r="AH8" s="288"/>
      <c r="AI8" s="289"/>
      <c r="AJ8" s="42"/>
      <c r="AK8" s="43"/>
      <c r="AL8" s="43"/>
      <c r="AM8" s="43"/>
      <c r="AN8" s="43"/>
      <c r="AO8" s="43"/>
      <c r="AP8" s="43"/>
      <c r="AQ8" s="43"/>
      <c r="AR8" s="44"/>
      <c r="AS8" s="44"/>
      <c r="AT8" s="44"/>
      <c r="AU8" s="44"/>
      <c r="AV8" s="44"/>
      <c r="AW8" s="44"/>
      <c r="AX8" s="44"/>
      <c r="AY8" s="44"/>
      <c r="AZ8" s="44"/>
      <c r="BA8" s="44"/>
      <c r="BB8" s="44"/>
      <c r="BC8" s="44"/>
      <c r="BD8" s="44"/>
      <c r="BE8" s="44"/>
      <c r="BF8" s="44"/>
      <c r="BG8" s="44"/>
      <c r="BH8" s="44"/>
      <c r="BI8" s="27"/>
      <c r="BJ8" s="27"/>
      <c r="BK8" s="27"/>
    </row>
    <row r="9" spans="1:63" ht="73.5" customHeight="1">
      <c r="A9" s="38"/>
      <c r="B9" s="45"/>
      <c r="C9" s="296" t="s">
        <v>71</v>
      </c>
      <c r="D9" s="289"/>
      <c r="E9" s="293" t="s">
        <v>72</v>
      </c>
      <c r="F9" s="288"/>
      <c r="G9" s="288"/>
      <c r="H9" s="288"/>
      <c r="I9" s="288"/>
      <c r="J9" s="288"/>
      <c r="K9" s="288"/>
      <c r="L9" s="288"/>
      <c r="M9" s="288"/>
      <c r="N9" s="288"/>
      <c r="O9" s="288"/>
      <c r="P9" s="289"/>
      <c r="Q9" s="46"/>
      <c r="R9" s="47"/>
      <c r="S9" s="48"/>
      <c r="T9" s="294" t="s">
        <v>73</v>
      </c>
      <c r="U9" s="288"/>
      <c r="V9" s="289"/>
      <c r="W9" s="295" t="s">
        <v>74</v>
      </c>
      <c r="X9" s="288"/>
      <c r="Y9" s="288"/>
      <c r="Z9" s="288"/>
      <c r="AA9" s="288"/>
      <c r="AB9" s="288"/>
      <c r="AC9" s="288"/>
      <c r="AD9" s="288"/>
      <c r="AE9" s="288"/>
      <c r="AF9" s="288"/>
      <c r="AG9" s="288"/>
      <c r="AH9" s="288"/>
      <c r="AI9" s="289"/>
      <c r="AJ9" s="49"/>
      <c r="AK9" s="49"/>
      <c r="AL9" s="49"/>
      <c r="AM9" s="49"/>
      <c r="AN9" s="49"/>
      <c r="AO9" s="50"/>
      <c r="AP9" s="51"/>
      <c r="AQ9" s="51"/>
      <c r="AR9" s="52"/>
      <c r="AS9" s="53"/>
      <c r="AT9" s="53"/>
      <c r="AU9" s="53"/>
      <c r="AV9" s="53"/>
      <c r="AW9" s="53"/>
      <c r="AX9" s="53"/>
      <c r="AY9" s="53"/>
      <c r="AZ9" s="53"/>
      <c r="BA9" s="53"/>
      <c r="BB9" s="53"/>
      <c r="BC9" s="53"/>
      <c r="BD9" s="53"/>
      <c r="BE9" s="53"/>
      <c r="BF9" s="53"/>
      <c r="BG9" s="53"/>
      <c r="BH9" s="53"/>
      <c r="BI9" s="27"/>
      <c r="BJ9" s="27"/>
      <c r="BK9" s="27"/>
    </row>
    <row r="10" spans="1:63" ht="78" customHeight="1">
      <c r="A10" s="38"/>
      <c r="B10" s="45"/>
      <c r="C10" s="296" t="s">
        <v>75</v>
      </c>
      <c r="D10" s="289"/>
      <c r="E10" s="293" t="s">
        <v>76</v>
      </c>
      <c r="F10" s="288"/>
      <c r="G10" s="288"/>
      <c r="H10" s="288"/>
      <c r="I10" s="288"/>
      <c r="J10" s="288"/>
      <c r="K10" s="288"/>
      <c r="L10" s="288"/>
      <c r="M10" s="288"/>
      <c r="N10" s="288"/>
      <c r="O10" s="288"/>
      <c r="P10" s="289"/>
      <c r="Q10" s="46"/>
      <c r="R10" s="47"/>
      <c r="S10" s="48"/>
      <c r="T10" s="294" t="s">
        <v>77</v>
      </c>
      <c r="U10" s="288"/>
      <c r="V10" s="289"/>
      <c r="W10" s="295" t="s">
        <v>78</v>
      </c>
      <c r="X10" s="288"/>
      <c r="Y10" s="288"/>
      <c r="Z10" s="288"/>
      <c r="AA10" s="288"/>
      <c r="AB10" s="288"/>
      <c r="AC10" s="288"/>
      <c r="AD10" s="288"/>
      <c r="AE10" s="288"/>
      <c r="AF10" s="288"/>
      <c r="AG10" s="288"/>
      <c r="AH10" s="288"/>
      <c r="AI10" s="289"/>
      <c r="AJ10" s="49"/>
      <c r="AK10" s="49"/>
      <c r="AL10" s="49"/>
      <c r="AM10" s="49"/>
      <c r="AN10" s="49"/>
      <c r="AO10" s="50"/>
      <c r="AP10" s="51"/>
      <c r="AQ10" s="51"/>
      <c r="AR10" s="52"/>
      <c r="AS10" s="53"/>
      <c r="AT10" s="53"/>
      <c r="AU10" s="53"/>
      <c r="AV10" s="53"/>
      <c r="AW10" s="53"/>
      <c r="AX10" s="53"/>
      <c r="AY10" s="53"/>
      <c r="AZ10" s="53"/>
      <c r="BA10" s="53"/>
      <c r="BB10" s="53"/>
      <c r="BC10" s="53"/>
      <c r="BD10" s="53"/>
      <c r="BE10" s="53"/>
      <c r="BF10" s="53"/>
      <c r="BG10" s="53"/>
      <c r="BH10" s="53"/>
      <c r="BI10" s="27"/>
      <c r="BJ10" s="27"/>
      <c r="BK10" s="27"/>
    </row>
    <row r="11" spans="1:63" ht="87.75" customHeight="1">
      <c r="A11" s="38"/>
      <c r="B11" s="45"/>
      <c r="C11" s="296" t="s">
        <v>79</v>
      </c>
      <c r="D11" s="289"/>
      <c r="E11" s="293" t="s">
        <v>368</v>
      </c>
      <c r="F11" s="288"/>
      <c r="G11" s="288"/>
      <c r="H11" s="288"/>
      <c r="I11" s="288"/>
      <c r="J11" s="288"/>
      <c r="K11" s="288"/>
      <c r="L11" s="288"/>
      <c r="M11" s="288"/>
      <c r="N11" s="288"/>
      <c r="O11" s="288"/>
      <c r="P11" s="289"/>
      <c r="Q11" s="46"/>
      <c r="R11" s="47"/>
      <c r="S11" s="48"/>
      <c r="T11" s="294" t="s">
        <v>80</v>
      </c>
      <c r="U11" s="288"/>
      <c r="V11" s="289"/>
      <c r="W11" s="295" t="s">
        <v>81</v>
      </c>
      <c r="X11" s="288"/>
      <c r="Y11" s="288"/>
      <c r="Z11" s="288"/>
      <c r="AA11" s="288"/>
      <c r="AB11" s="288"/>
      <c r="AC11" s="288"/>
      <c r="AD11" s="288"/>
      <c r="AE11" s="288"/>
      <c r="AF11" s="288"/>
      <c r="AG11" s="288"/>
      <c r="AH11" s="288"/>
      <c r="AI11" s="289"/>
      <c r="AJ11" s="49"/>
      <c r="AK11" s="49"/>
      <c r="AL11" s="49"/>
      <c r="AM11" s="49"/>
      <c r="AN11" s="49"/>
      <c r="AO11" s="50"/>
      <c r="AP11" s="51"/>
      <c r="AQ11" s="51"/>
      <c r="AR11" s="52"/>
      <c r="AS11" s="53"/>
      <c r="AT11" s="53"/>
      <c r="AU11" s="53"/>
      <c r="AV11" s="53"/>
      <c r="AW11" s="53"/>
      <c r="AX11" s="53"/>
      <c r="AY11" s="53"/>
      <c r="AZ11" s="53"/>
      <c r="BA11" s="53"/>
      <c r="BB11" s="53"/>
      <c r="BC11" s="53"/>
      <c r="BD11" s="53"/>
      <c r="BE11" s="53"/>
      <c r="BF11" s="53"/>
      <c r="BG11" s="53"/>
      <c r="BH11" s="53"/>
      <c r="BI11" s="27"/>
      <c r="BJ11" s="27"/>
      <c r="BK11" s="27"/>
    </row>
    <row r="12" spans="1:63" ht="113.25" customHeight="1">
      <c r="A12" s="38"/>
      <c r="B12" s="45"/>
      <c r="C12" s="296" t="s">
        <v>82</v>
      </c>
      <c r="D12" s="289"/>
      <c r="E12" s="293" t="s">
        <v>83</v>
      </c>
      <c r="F12" s="288"/>
      <c r="G12" s="288"/>
      <c r="H12" s="288"/>
      <c r="I12" s="288"/>
      <c r="J12" s="288"/>
      <c r="K12" s="288"/>
      <c r="L12" s="288"/>
      <c r="M12" s="288"/>
      <c r="N12" s="288"/>
      <c r="O12" s="288"/>
      <c r="P12" s="289"/>
      <c r="Q12" s="46"/>
      <c r="R12" s="47"/>
      <c r="S12" s="48"/>
      <c r="T12" s="294" t="s">
        <v>84</v>
      </c>
      <c r="U12" s="288"/>
      <c r="V12" s="289"/>
      <c r="W12" s="295" t="s">
        <v>369</v>
      </c>
      <c r="X12" s="288"/>
      <c r="Y12" s="288"/>
      <c r="Z12" s="288"/>
      <c r="AA12" s="288"/>
      <c r="AB12" s="288"/>
      <c r="AC12" s="288"/>
      <c r="AD12" s="288"/>
      <c r="AE12" s="288"/>
      <c r="AF12" s="288"/>
      <c r="AG12" s="288"/>
      <c r="AH12" s="288"/>
      <c r="AI12" s="289"/>
      <c r="AJ12" s="49"/>
      <c r="AK12" s="49"/>
      <c r="AL12" s="49"/>
      <c r="AM12" s="49"/>
      <c r="AN12" s="49"/>
      <c r="AO12" s="50"/>
      <c r="AP12" s="51"/>
      <c r="AQ12" s="51"/>
      <c r="AR12" s="52"/>
      <c r="AS12" s="53"/>
      <c r="AT12" s="53"/>
      <c r="AU12" s="53"/>
      <c r="AV12" s="53"/>
      <c r="AW12" s="53"/>
      <c r="AX12" s="53"/>
      <c r="AY12" s="53"/>
      <c r="AZ12" s="53"/>
      <c r="BA12" s="53"/>
      <c r="BB12" s="53"/>
      <c r="BC12" s="53"/>
      <c r="BD12" s="53"/>
      <c r="BE12" s="53"/>
      <c r="BF12" s="53"/>
      <c r="BG12" s="53"/>
      <c r="BH12" s="53"/>
      <c r="BI12" s="27"/>
      <c r="BJ12" s="27"/>
      <c r="BK12" s="27"/>
    </row>
    <row r="13" spans="1:63" ht="81" customHeight="1">
      <c r="A13" s="54"/>
      <c r="B13" s="45"/>
      <c r="C13" s="296" t="s">
        <v>85</v>
      </c>
      <c r="D13" s="289"/>
      <c r="E13" s="293" t="s">
        <v>86</v>
      </c>
      <c r="F13" s="288"/>
      <c r="G13" s="288"/>
      <c r="H13" s="288"/>
      <c r="I13" s="288"/>
      <c r="J13" s="288"/>
      <c r="K13" s="288"/>
      <c r="L13" s="288"/>
      <c r="M13" s="288"/>
      <c r="N13" s="288"/>
      <c r="O13" s="288"/>
      <c r="P13" s="289"/>
      <c r="Q13" s="46"/>
      <c r="R13" s="47"/>
      <c r="S13" s="48"/>
      <c r="T13" s="294" t="s">
        <v>87</v>
      </c>
      <c r="U13" s="288"/>
      <c r="V13" s="289"/>
      <c r="W13" s="297" t="s">
        <v>88</v>
      </c>
      <c r="X13" s="288"/>
      <c r="Y13" s="288"/>
      <c r="Z13" s="288"/>
      <c r="AA13" s="288"/>
      <c r="AB13" s="288"/>
      <c r="AC13" s="288"/>
      <c r="AD13" s="288"/>
      <c r="AE13" s="288"/>
      <c r="AF13" s="288"/>
      <c r="AG13" s="288"/>
      <c r="AH13" s="288"/>
      <c r="AI13" s="289"/>
      <c r="AJ13" s="49"/>
      <c r="AK13" s="49"/>
      <c r="AL13" s="49"/>
      <c r="AM13" s="49"/>
      <c r="AN13" s="49"/>
      <c r="AO13" s="50"/>
      <c r="AP13" s="51"/>
      <c r="AQ13" s="51"/>
      <c r="AR13" s="52"/>
      <c r="AS13" s="53"/>
      <c r="AT13" s="53"/>
      <c r="AU13" s="53"/>
      <c r="AV13" s="53"/>
      <c r="AW13" s="53"/>
      <c r="AX13" s="53"/>
      <c r="AY13" s="53"/>
      <c r="AZ13" s="53"/>
      <c r="BA13" s="53"/>
      <c r="BB13" s="53"/>
      <c r="BC13" s="53"/>
      <c r="BD13" s="53"/>
      <c r="BE13" s="53"/>
      <c r="BF13" s="53"/>
      <c r="BG13" s="53"/>
      <c r="BH13" s="53"/>
      <c r="BI13" s="27"/>
      <c r="BJ13" s="27"/>
      <c r="BK13" s="27"/>
    </row>
    <row r="14" spans="1:63" ht="63" customHeight="1">
      <c r="A14" s="54"/>
      <c r="B14" s="45"/>
      <c r="C14" s="296" t="s">
        <v>89</v>
      </c>
      <c r="D14" s="289"/>
      <c r="E14" s="293" t="s">
        <v>90</v>
      </c>
      <c r="F14" s="288"/>
      <c r="G14" s="288"/>
      <c r="H14" s="288"/>
      <c r="I14" s="288"/>
      <c r="J14" s="288"/>
      <c r="K14" s="288"/>
      <c r="L14" s="288"/>
      <c r="M14" s="288"/>
      <c r="N14" s="288"/>
      <c r="O14" s="288"/>
      <c r="P14" s="289"/>
      <c r="Q14" s="46"/>
      <c r="R14" s="47"/>
      <c r="S14" s="48"/>
      <c r="T14" s="294" t="s">
        <v>91</v>
      </c>
      <c r="U14" s="288"/>
      <c r="V14" s="289"/>
      <c r="W14" s="297" t="s">
        <v>92</v>
      </c>
      <c r="X14" s="288"/>
      <c r="Y14" s="288"/>
      <c r="Z14" s="288"/>
      <c r="AA14" s="288"/>
      <c r="AB14" s="288"/>
      <c r="AC14" s="288"/>
      <c r="AD14" s="288"/>
      <c r="AE14" s="288"/>
      <c r="AF14" s="288"/>
      <c r="AG14" s="288"/>
      <c r="AH14" s="288"/>
      <c r="AI14" s="289"/>
      <c r="AJ14" s="49"/>
      <c r="AK14" s="49"/>
      <c r="AL14" s="49"/>
      <c r="AM14" s="49"/>
      <c r="AN14" s="49"/>
      <c r="AO14" s="50"/>
      <c r="AP14" s="51"/>
      <c r="AQ14" s="51"/>
      <c r="AR14" s="52"/>
      <c r="AS14" s="53"/>
      <c r="AT14" s="53"/>
      <c r="AU14" s="53"/>
      <c r="AV14" s="53"/>
      <c r="AW14" s="53"/>
      <c r="AX14" s="53"/>
      <c r="AY14" s="53"/>
      <c r="AZ14" s="53"/>
      <c r="BA14" s="53"/>
      <c r="BB14" s="53"/>
      <c r="BC14" s="53"/>
      <c r="BD14" s="53"/>
      <c r="BE14" s="53"/>
      <c r="BF14" s="53"/>
      <c r="BG14" s="53"/>
      <c r="BH14" s="53"/>
      <c r="BI14" s="27"/>
      <c r="BJ14" s="27"/>
      <c r="BK14" s="27"/>
    </row>
    <row r="15" spans="1:63" ht="26.25" customHeight="1">
      <c r="A15" s="55"/>
      <c r="B15" s="56"/>
      <c r="C15" s="56"/>
      <c r="D15" s="57"/>
      <c r="E15" s="57"/>
      <c r="F15" s="57"/>
      <c r="G15" s="57"/>
      <c r="H15" s="57"/>
      <c r="I15" s="57"/>
      <c r="J15" s="57"/>
      <c r="K15" s="57"/>
      <c r="L15" s="57"/>
      <c r="M15" s="57"/>
      <c r="N15" s="57"/>
      <c r="O15" s="58"/>
      <c r="P15" s="57"/>
      <c r="Q15" s="57"/>
      <c r="R15" s="57"/>
      <c r="S15" s="58"/>
      <c r="T15" s="59"/>
      <c r="U15" s="59"/>
      <c r="V15" s="59"/>
      <c r="W15" s="59"/>
      <c r="X15" s="59"/>
      <c r="Y15" s="60"/>
      <c r="Z15" s="60"/>
      <c r="AA15" s="60"/>
      <c r="AB15" s="60"/>
      <c r="AC15" s="60"/>
      <c r="AD15" s="61"/>
      <c r="AE15" s="60"/>
      <c r="AF15" s="60"/>
      <c r="AG15" s="60"/>
      <c r="AH15" s="60"/>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27"/>
      <c r="BJ15" s="27"/>
      <c r="BK15" s="27"/>
    </row>
    <row r="16" spans="1:63" ht="26.25" customHeight="1">
      <c r="A16" s="55"/>
      <c r="B16" s="63"/>
      <c r="C16" s="63"/>
      <c r="D16" s="64"/>
      <c r="E16" s="64"/>
      <c r="F16" s="64"/>
      <c r="G16" s="64"/>
      <c r="H16" s="64"/>
      <c r="I16" s="64"/>
      <c r="J16" s="64"/>
      <c r="K16" s="64"/>
      <c r="L16" s="64"/>
      <c r="M16" s="64"/>
      <c r="N16" s="64"/>
      <c r="O16" s="65"/>
      <c r="P16" s="64"/>
      <c r="Q16" s="64"/>
      <c r="R16" s="64"/>
      <c r="S16" s="65"/>
      <c r="T16" s="66"/>
      <c r="U16" s="67"/>
      <c r="V16" s="67"/>
      <c r="W16" s="67"/>
      <c r="X16" s="68"/>
      <c r="Y16" s="68"/>
      <c r="Z16" s="68"/>
      <c r="AA16" s="68"/>
      <c r="AB16" s="68"/>
      <c r="AC16" s="68"/>
      <c r="AD16" s="27"/>
      <c r="AE16" s="68"/>
      <c r="AF16" s="68"/>
      <c r="AG16" s="68"/>
      <c r="AH16" s="68"/>
      <c r="AI16" s="68"/>
      <c r="AJ16" s="68"/>
      <c r="AK16" s="68"/>
      <c r="AL16" s="68"/>
      <c r="AM16" s="68"/>
      <c r="AN16" s="68"/>
      <c r="AO16" s="68"/>
      <c r="AP16" s="68"/>
      <c r="AQ16" s="68"/>
      <c r="AR16" s="68"/>
      <c r="AS16" s="68"/>
      <c r="AT16" s="68"/>
      <c r="AU16" s="68"/>
      <c r="AV16" s="68"/>
      <c r="AW16" s="27"/>
      <c r="AX16" s="27"/>
      <c r="AY16" s="27"/>
      <c r="AZ16" s="27"/>
      <c r="BA16" s="27"/>
      <c r="BB16" s="27"/>
      <c r="BC16" s="27"/>
      <c r="BD16" s="27"/>
      <c r="BE16" s="27"/>
      <c r="BF16" s="27"/>
      <c r="BG16" s="27"/>
      <c r="BH16" s="27"/>
      <c r="BI16" s="27"/>
      <c r="BJ16" s="27"/>
      <c r="BK16" s="27"/>
    </row>
    <row r="17" spans="1:63" ht="26.25" customHeight="1">
      <c r="A17" s="298" t="s">
        <v>93</v>
      </c>
      <c r="B17" s="288"/>
      <c r="C17" s="288"/>
      <c r="D17" s="288"/>
      <c r="E17" s="288"/>
      <c r="F17" s="288"/>
      <c r="G17" s="288"/>
      <c r="H17" s="288"/>
      <c r="I17" s="288"/>
      <c r="J17" s="288"/>
      <c r="K17" s="288"/>
      <c r="L17" s="288"/>
      <c r="M17" s="288"/>
      <c r="N17" s="288"/>
      <c r="O17" s="288"/>
      <c r="P17" s="288"/>
      <c r="Q17" s="288"/>
      <c r="R17" s="288"/>
      <c r="S17" s="288"/>
      <c r="T17" s="289"/>
      <c r="U17" s="69"/>
      <c r="V17" s="69"/>
      <c r="W17" s="69"/>
      <c r="X17" s="70"/>
      <c r="Y17" s="70"/>
      <c r="Z17" s="70"/>
      <c r="AA17" s="70"/>
      <c r="AB17" s="70"/>
      <c r="AC17" s="70"/>
      <c r="AD17" s="71"/>
      <c r="AE17" s="70"/>
      <c r="AF17" s="70"/>
      <c r="AG17" s="70"/>
      <c r="AH17" s="70"/>
      <c r="AI17" s="70"/>
      <c r="AJ17" s="70"/>
      <c r="AK17" s="70"/>
      <c r="AL17" s="70"/>
      <c r="AM17" s="70"/>
      <c r="AN17" s="70"/>
      <c r="AO17" s="70"/>
      <c r="AP17" s="70"/>
      <c r="AQ17" s="70"/>
      <c r="AR17" s="68"/>
      <c r="AS17" s="68"/>
      <c r="AT17" s="68"/>
      <c r="AU17" s="68"/>
      <c r="AV17" s="68"/>
      <c r="AW17" s="27"/>
      <c r="AX17" s="27"/>
      <c r="AY17" s="27"/>
      <c r="AZ17" s="27"/>
      <c r="BA17" s="27"/>
      <c r="BB17" s="27"/>
      <c r="BC17" s="27"/>
      <c r="BD17" s="27"/>
      <c r="BE17" s="27"/>
      <c r="BF17" s="27"/>
      <c r="BG17" s="27"/>
      <c r="BH17" s="27"/>
      <c r="BI17" s="27"/>
      <c r="BJ17" s="27"/>
      <c r="BK17" s="27"/>
    </row>
    <row r="18" spans="1:63" ht="26.25" customHeight="1">
      <c r="A18" s="299" t="s">
        <v>94</v>
      </c>
      <c r="B18" s="288"/>
      <c r="C18" s="289"/>
      <c r="D18" s="319" t="s">
        <v>370</v>
      </c>
      <c r="E18" s="288"/>
      <c r="F18" s="288"/>
      <c r="G18" s="288"/>
      <c r="H18" s="288"/>
      <c r="I18" s="288"/>
      <c r="J18" s="288"/>
      <c r="K18" s="288"/>
      <c r="L18" s="288"/>
      <c r="M18" s="288"/>
      <c r="N18" s="288"/>
      <c r="O18" s="288"/>
      <c r="P18" s="288"/>
      <c r="Q18" s="288"/>
      <c r="R18" s="288"/>
      <c r="S18" s="288"/>
      <c r="T18" s="289"/>
      <c r="U18" s="320"/>
      <c r="V18" s="253"/>
      <c r="W18" s="253"/>
      <c r="X18" s="72"/>
      <c r="Y18" s="72"/>
      <c r="Z18" s="72"/>
      <c r="AA18" s="72"/>
      <c r="AB18" s="72"/>
      <c r="AC18" s="72"/>
      <c r="AD18" s="72"/>
      <c r="AE18" s="72"/>
      <c r="AF18" s="72"/>
      <c r="AG18" s="72"/>
      <c r="AH18" s="73"/>
      <c r="AI18" s="72"/>
      <c r="AJ18" s="72"/>
      <c r="AK18" s="72"/>
      <c r="AL18" s="72"/>
      <c r="AM18" s="72"/>
      <c r="AN18" s="72"/>
      <c r="AO18" s="74"/>
      <c r="AP18" s="75"/>
      <c r="AQ18" s="75"/>
      <c r="AR18" s="26"/>
      <c r="AS18" s="27"/>
      <c r="AT18" s="27"/>
      <c r="AU18" s="27"/>
      <c r="AV18" s="27"/>
      <c r="AW18" s="27"/>
      <c r="AX18" s="27"/>
      <c r="AY18" s="27"/>
      <c r="AZ18" s="27"/>
      <c r="BA18" s="27"/>
      <c r="BB18" s="27"/>
      <c r="BC18" s="27"/>
      <c r="BD18" s="27"/>
      <c r="BE18" s="27"/>
      <c r="BF18" s="27"/>
      <c r="BG18" s="27"/>
      <c r="BH18" s="27"/>
      <c r="BI18" s="27"/>
      <c r="BJ18" s="27"/>
      <c r="BK18" s="27"/>
    </row>
    <row r="19" spans="1:63" ht="30" customHeight="1">
      <c r="A19" s="321" t="s">
        <v>95</v>
      </c>
      <c r="B19" s="288"/>
      <c r="C19" s="289"/>
      <c r="D19" s="322" t="s">
        <v>96</v>
      </c>
      <c r="E19" s="288"/>
      <c r="F19" s="288"/>
      <c r="G19" s="288"/>
      <c r="H19" s="288"/>
      <c r="I19" s="288"/>
      <c r="J19" s="288"/>
      <c r="K19" s="288"/>
      <c r="L19" s="288"/>
      <c r="M19" s="288"/>
      <c r="N19" s="288"/>
      <c r="O19" s="288"/>
      <c r="P19" s="288"/>
      <c r="Q19" s="288"/>
      <c r="R19" s="288"/>
      <c r="S19" s="288"/>
      <c r="T19" s="289"/>
      <c r="U19" s="72"/>
      <c r="V19" s="72"/>
      <c r="W19" s="72"/>
      <c r="X19" s="72"/>
      <c r="Y19" s="72"/>
      <c r="Z19" s="72"/>
      <c r="AA19" s="72"/>
      <c r="AB19" s="72"/>
      <c r="AC19" s="72"/>
      <c r="AD19" s="72"/>
      <c r="AE19" s="72"/>
      <c r="AF19" s="72"/>
      <c r="AG19" s="72"/>
      <c r="AH19" s="73"/>
      <c r="AI19" s="72"/>
      <c r="AJ19" s="72"/>
      <c r="AK19" s="72"/>
      <c r="AL19" s="72"/>
      <c r="AM19" s="72"/>
      <c r="AN19" s="72"/>
      <c r="AO19" s="74"/>
      <c r="AP19" s="75"/>
      <c r="AQ19" s="75"/>
      <c r="AR19" s="26"/>
      <c r="AS19" s="27"/>
      <c r="AT19" s="27"/>
      <c r="AU19" s="27"/>
      <c r="AV19" s="27"/>
      <c r="AW19" s="27"/>
      <c r="AX19" s="27"/>
      <c r="AY19" s="27"/>
      <c r="AZ19" s="27"/>
      <c r="BA19" s="27"/>
      <c r="BB19" s="27"/>
      <c r="BC19" s="27"/>
      <c r="BD19" s="27"/>
      <c r="BE19" s="27"/>
      <c r="BF19" s="27"/>
      <c r="BG19" s="27"/>
      <c r="BH19" s="27"/>
      <c r="BI19" s="27"/>
      <c r="BJ19" s="27"/>
      <c r="BK19" s="27"/>
    </row>
    <row r="20" spans="1:63" ht="57" customHeight="1">
      <c r="A20" s="299" t="s">
        <v>97</v>
      </c>
      <c r="B20" s="288"/>
      <c r="C20" s="289"/>
      <c r="D20" s="304" t="s">
        <v>98</v>
      </c>
      <c r="E20" s="288"/>
      <c r="F20" s="288"/>
      <c r="G20" s="288"/>
      <c r="H20" s="288"/>
      <c r="I20" s="288"/>
      <c r="J20" s="288"/>
      <c r="K20" s="288"/>
      <c r="L20" s="288"/>
      <c r="M20" s="288"/>
      <c r="N20" s="288"/>
      <c r="O20" s="288"/>
      <c r="P20" s="288"/>
      <c r="Q20" s="288"/>
      <c r="R20" s="288"/>
      <c r="S20" s="288"/>
      <c r="T20" s="289"/>
      <c r="U20" s="72"/>
      <c r="V20" s="72"/>
      <c r="W20" s="72"/>
      <c r="X20" s="72"/>
      <c r="Y20" s="72"/>
      <c r="Z20" s="72"/>
      <c r="AA20" s="72"/>
      <c r="AB20" s="72"/>
      <c r="AC20" s="72"/>
      <c r="AD20" s="72"/>
      <c r="AE20" s="72"/>
      <c r="AF20" s="72"/>
      <c r="AG20" s="72"/>
      <c r="AH20" s="73"/>
      <c r="AI20" s="72"/>
      <c r="AJ20" s="72"/>
      <c r="AK20" s="72"/>
      <c r="AL20" s="72"/>
      <c r="AM20" s="72"/>
      <c r="AN20" s="72"/>
      <c r="AO20" s="74"/>
      <c r="AP20" s="75"/>
      <c r="AQ20" s="75"/>
      <c r="AR20" s="26"/>
      <c r="AS20" s="27"/>
      <c r="AT20" s="27"/>
      <c r="AU20" s="27"/>
      <c r="AV20" s="27"/>
      <c r="AW20" s="27"/>
      <c r="AX20" s="27"/>
      <c r="AY20" s="27"/>
      <c r="AZ20" s="27"/>
      <c r="BA20" s="27"/>
      <c r="BB20" s="27"/>
      <c r="BC20" s="27"/>
      <c r="BD20" s="27"/>
      <c r="BE20" s="27"/>
      <c r="BF20" s="27"/>
      <c r="BG20" s="27"/>
      <c r="BH20" s="27"/>
      <c r="BI20" s="27"/>
      <c r="BJ20" s="27"/>
      <c r="BK20" s="27"/>
    </row>
    <row r="21" spans="1:63" ht="42.75" customHeight="1">
      <c r="A21" s="299" t="s">
        <v>99</v>
      </c>
      <c r="B21" s="288"/>
      <c r="C21" s="289"/>
      <c r="D21" s="304" t="s">
        <v>100</v>
      </c>
      <c r="E21" s="288"/>
      <c r="F21" s="288"/>
      <c r="G21" s="288"/>
      <c r="H21" s="288"/>
      <c r="I21" s="288"/>
      <c r="J21" s="288"/>
      <c r="K21" s="288"/>
      <c r="L21" s="288"/>
      <c r="M21" s="288"/>
      <c r="N21" s="288"/>
      <c r="O21" s="288"/>
      <c r="P21" s="288"/>
      <c r="Q21" s="288"/>
      <c r="R21" s="288"/>
      <c r="S21" s="288"/>
      <c r="T21" s="289"/>
      <c r="U21" s="72"/>
      <c r="V21" s="72"/>
      <c r="W21" s="72"/>
      <c r="X21" s="72"/>
      <c r="Y21" s="72"/>
      <c r="Z21" s="72"/>
      <c r="AA21" s="72"/>
      <c r="AB21" s="72"/>
      <c r="AC21" s="72"/>
      <c r="AD21" s="72"/>
      <c r="AE21" s="72"/>
      <c r="AF21" s="72"/>
      <c r="AG21" s="72"/>
      <c r="AH21" s="73"/>
      <c r="AI21" s="72"/>
      <c r="AJ21" s="72"/>
      <c r="AK21" s="72"/>
      <c r="AL21" s="72"/>
      <c r="AM21" s="72"/>
      <c r="AN21" s="72"/>
      <c r="AO21" s="74"/>
      <c r="AP21" s="75"/>
      <c r="AQ21" s="75"/>
      <c r="AR21" s="26"/>
      <c r="AS21" s="27"/>
      <c r="AT21" s="27"/>
      <c r="AU21" s="27"/>
      <c r="AV21" s="27"/>
      <c r="AW21" s="27"/>
      <c r="AX21" s="27"/>
      <c r="AY21" s="27"/>
      <c r="AZ21" s="27"/>
      <c r="BA21" s="27"/>
      <c r="BB21" s="27"/>
      <c r="BC21" s="27"/>
      <c r="BD21" s="27"/>
      <c r="BE21" s="27"/>
      <c r="BF21" s="27"/>
      <c r="BG21" s="27"/>
      <c r="BH21" s="27"/>
      <c r="BI21" s="27"/>
      <c r="BJ21" s="27"/>
      <c r="BK21" s="27"/>
    </row>
    <row r="22" spans="1:63" ht="80.25" customHeight="1">
      <c r="A22" s="299" t="s">
        <v>101</v>
      </c>
      <c r="B22" s="288"/>
      <c r="C22" s="289"/>
      <c r="D22" s="304" t="s">
        <v>102</v>
      </c>
      <c r="E22" s="288"/>
      <c r="F22" s="288"/>
      <c r="G22" s="288"/>
      <c r="H22" s="288"/>
      <c r="I22" s="288"/>
      <c r="J22" s="288"/>
      <c r="K22" s="288"/>
      <c r="L22" s="288"/>
      <c r="M22" s="288"/>
      <c r="N22" s="288"/>
      <c r="O22" s="288"/>
      <c r="P22" s="288"/>
      <c r="Q22" s="288"/>
      <c r="R22" s="288"/>
      <c r="S22" s="288"/>
      <c r="T22" s="289"/>
      <c r="U22" s="72"/>
      <c r="V22" s="72"/>
      <c r="W22" s="72"/>
      <c r="X22" s="72"/>
      <c r="Y22" s="72"/>
      <c r="Z22" s="72"/>
      <c r="AA22" s="72"/>
      <c r="AB22" s="72"/>
      <c r="AC22" s="72"/>
      <c r="AD22" s="72"/>
      <c r="AE22" s="72"/>
      <c r="AF22" s="72"/>
      <c r="AG22" s="72"/>
      <c r="AH22" s="73"/>
      <c r="AI22" s="72"/>
      <c r="AJ22" s="72"/>
      <c r="AK22" s="72"/>
      <c r="AL22" s="72"/>
      <c r="AM22" s="72"/>
      <c r="AN22" s="72"/>
      <c r="AO22" s="74"/>
      <c r="AP22" s="75"/>
      <c r="AQ22" s="75"/>
      <c r="AR22" s="26"/>
      <c r="AS22" s="27"/>
      <c r="AT22" s="27"/>
      <c r="AU22" s="27"/>
      <c r="AV22" s="27"/>
      <c r="AW22" s="27"/>
      <c r="AX22" s="27"/>
      <c r="AY22" s="27"/>
      <c r="AZ22" s="27"/>
      <c r="BA22" s="27"/>
      <c r="BB22" s="27"/>
      <c r="BC22" s="27"/>
      <c r="BD22" s="27"/>
      <c r="BE22" s="27"/>
      <c r="BF22" s="27"/>
      <c r="BG22" s="27"/>
      <c r="BH22" s="27"/>
      <c r="BI22" s="27"/>
      <c r="BJ22" s="27"/>
      <c r="BK22" s="27"/>
    </row>
    <row r="23" spans="1:63" ht="26.25">
      <c r="A23" s="76"/>
      <c r="O23" s="77"/>
      <c r="S23" s="78"/>
      <c r="U23" s="79"/>
      <c r="V23" s="79"/>
      <c r="W23" s="79"/>
      <c r="X23" s="79"/>
      <c r="Y23" s="79"/>
      <c r="Z23" s="79"/>
      <c r="AA23" s="79"/>
      <c r="AB23" s="79"/>
      <c r="AC23" s="79"/>
      <c r="AD23" s="79"/>
      <c r="AE23" s="79"/>
      <c r="AF23" s="79"/>
      <c r="AG23" s="79"/>
      <c r="AH23" s="80"/>
      <c r="AI23" s="79"/>
      <c r="AJ23" s="79"/>
      <c r="AK23" s="79"/>
      <c r="AL23" s="79"/>
      <c r="AM23" s="79"/>
      <c r="AN23" s="79"/>
      <c r="AO23" s="79"/>
      <c r="AP23" s="79"/>
      <c r="AQ23" s="79"/>
      <c r="AR23" s="27"/>
      <c r="AS23" s="27"/>
      <c r="AT23" s="27"/>
      <c r="AU23" s="27"/>
      <c r="AV23" s="27"/>
      <c r="AW23" s="27"/>
      <c r="AX23" s="27"/>
      <c r="AY23" s="27"/>
      <c r="AZ23" s="27"/>
      <c r="BA23" s="27"/>
      <c r="BB23" s="27"/>
      <c r="BC23" s="27"/>
      <c r="BD23" s="27"/>
      <c r="BE23" s="27"/>
      <c r="BF23" s="27"/>
      <c r="BG23" s="27"/>
      <c r="BH23" s="27"/>
      <c r="BI23" s="27"/>
      <c r="BJ23" s="27"/>
      <c r="BK23" s="27"/>
    </row>
    <row r="24" spans="1:63" ht="33" customHeight="1">
      <c r="A24" s="300" t="s">
        <v>103</v>
      </c>
      <c r="B24" s="288"/>
      <c r="C24" s="288"/>
      <c r="D24" s="288"/>
      <c r="E24" s="288"/>
      <c r="F24" s="288"/>
      <c r="G24" s="288"/>
      <c r="H24" s="288"/>
      <c r="I24" s="288"/>
      <c r="J24" s="288"/>
      <c r="K24" s="288"/>
      <c r="L24" s="288"/>
      <c r="M24" s="289"/>
      <c r="N24" s="300" t="s">
        <v>104</v>
      </c>
      <c r="O24" s="288"/>
      <c r="P24" s="288"/>
      <c r="Q24" s="288"/>
      <c r="R24" s="288"/>
      <c r="S24" s="288"/>
      <c r="T24" s="289"/>
      <c r="U24" s="300" t="s">
        <v>105</v>
      </c>
      <c r="V24" s="288"/>
      <c r="W24" s="288"/>
      <c r="X24" s="288"/>
      <c r="Y24" s="288"/>
      <c r="Z24" s="288"/>
      <c r="AA24" s="288"/>
      <c r="AB24" s="288"/>
      <c r="AC24" s="289"/>
      <c r="AD24" s="305" t="s">
        <v>106</v>
      </c>
      <c r="AE24" s="288"/>
      <c r="AF24" s="288"/>
      <c r="AG24" s="288"/>
      <c r="AH24" s="288"/>
      <c r="AI24" s="288"/>
      <c r="AJ24" s="289"/>
      <c r="AK24" s="81"/>
      <c r="AL24" s="300" t="s">
        <v>107</v>
      </c>
      <c r="AM24" s="288"/>
      <c r="AN24" s="288"/>
      <c r="AO24" s="288"/>
      <c r="AP24" s="288"/>
      <c r="AQ24" s="289"/>
      <c r="AR24" s="82"/>
      <c r="AS24" s="83"/>
      <c r="AT24" s="83"/>
      <c r="AU24" s="83"/>
      <c r="AV24" s="83"/>
      <c r="AW24" s="83"/>
      <c r="AX24" s="83"/>
      <c r="AY24" s="83"/>
      <c r="AZ24" s="83"/>
      <c r="BA24" s="83"/>
      <c r="BB24" s="83"/>
      <c r="BC24" s="83"/>
      <c r="BD24" s="83"/>
      <c r="BE24" s="83"/>
      <c r="BF24" s="83"/>
      <c r="BG24" s="83"/>
      <c r="BH24" s="83"/>
      <c r="BI24" s="83"/>
      <c r="BJ24" s="83"/>
      <c r="BK24" s="83"/>
    </row>
    <row r="25" spans="1:63" ht="16.5" customHeight="1">
      <c r="A25" s="306" t="s">
        <v>108</v>
      </c>
      <c r="B25" s="323" t="s">
        <v>109</v>
      </c>
      <c r="C25" s="324" t="s">
        <v>15</v>
      </c>
      <c r="D25" s="302" t="s">
        <v>17</v>
      </c>
      <c r="E25" s="302" t="s">
        <v>19</v>
      </c>
      <c r="F25" s="324" t="s">
        <v>110</v>
      </c>
      <c r="G25" s="324" t="s">
        <v>21</v>
      </c>
      <c r="H25" s="307" t="s">
        <v>111</v>
      </c>
      <c r="I25" s="288"/>
      <c r="J25" s="288"/>
      <c r="K25" s="289"/>
      <c r="L25" s="302" t="s">
        <v>23</v>
      </c>
      <c r="M25" s="302" t="s">
        <v>112</v>
      </c>
      <c r="N25" s="302" t="s">
        <v>113</v>
      </c>
      <c r="O25" s="308" t="s">
        <v>114</v>
      </c>
      <c r="P25" s="302" t="s">
        <v>115</v>
      </c>
      <c r="Q25" s="302" t="s">
        <v>116</v>
      </c>
      <c r="R25" s="302" t="s">
        <v>117</v>
      </c>
      <c r="S25" s="308" t="s">
        <v>114</v>
      </c>
      <c r="T25" s="302" t="s">
        <v>29</v>
      </c>
      <c r="U25" s="309" t="s">
        <v>118</v>
      </c>
      <c r="V25" s="302" t="s">
        <v>119</v>
      </c>
      <c r="W25" s="302" t="s">
        <v>33</v>
      </c>
      <c r="X25" s="301" t="s">
        <v>120</v>
      </c>
      <c r="Y25" s="288"/>
      <c r="Z25" s="288"/>
      <c r="AA25" s="288"/>
      <c r="AB25" s="288"/>
      <c r="AC25" s="289"/>
      <c r="AD25" s="309" t="s">
        <v>121</v>
      </c>
      <c r="AE25" s="309" t="s">
        <v>122</v>
      </c>
      <c r="AF25" s="309" t="s">
        <v>114</v>
      </c>
      <c r="AG25" s="309" t="s">
        <v>123</v>
      </c>
      <c r="AH25" s="309" t="s">
        <v>114</v>
      </c>
      <c r="AI25" s="309" t="s">
        <v>124</v>
      </c>
      <c r="AJ25" s="309" t="s">
        <v>50</v>
      </c>
      <c r="AK25" s="302" t="s">
        <v>125</v>
      </c>
      <c r="AL25" s="302" t="s">
        <v>107</v>
      </c>
      <c r="AM25" s="302" t="s">
        <v>126</v>
      </c>
      <c r="AN25" s="302" t="s">
        <v>127</v>
      </c>
      <c r="AO25" s="302" t="s">
        <v>128</v>
      </c>
      <c r="AP25" s="302" t="s">
        <v>129</v>
      </c>
      <c r="AQ25" s="302" t="s">
        <v>54</v>
      </c>
      <c r="AR25" s="26"/>
      <c r="AS25" s="27"/>
      <c r="AT25" s="27"/>
      <c r="AU25" s="27"/>
      <c r="AV25" s="27"/>
      <c r="AW25" s="27"/>
      <c r="AX25" s="27"/>
      <c r="AY25" s="27"/>
      <c r="AZ25" s="27"/>
      <c r="BA25" s="27"/>
      <c r="BB25" s="27"/>
      <c r="BC25" s="27"/>
      <c r="BD25" s="27"/>
      <c r="BE25" s="27"/>
      <c r="BF25" s="27"/>
      <c r="BG25" s="27"/>
      <c r="BH25" s="27"/>
      <c r="BI25" s="27"/>
      <c r="BJ25" s="27"/>
      <c r="BK25" s="27"/>
    </row>
    <row r="26" spans="1:63" ht="76.5" customHeight="1">
      <c r="A26" s="303"/>
      <c r="B26" s="287"/>
      <c r="C26" s="303"/>
      <c r="D26" s="303"/>
      <c r="E26" s="303"/>
      <c r="F26" s="303"/>
      <c r="G26" s="303"/>
      <c r="H26" s="84" t="s">
        <v>130</v>
      </c>
      <c r="I26" s="84" t="s">
        <v>131</v>
      </c>
      <c r="J26" s="84" t="s">
        <v>132</v>
      </c>
      <c r="K26" s="84" t="s">
        <v>133</v>
      </c>
      <c r="L26" s="303"/>
      <c r="M26" s="303"/>
      <c r="N26" s="303"/>
      <c r="O26" s="303"/>
      <c r="P26" s="303"/>
      <c r="Q26" s="303"/>
      <c r="R26" s="303"/>
      <c r="S26" s="303"/>
      <c r="T26" s="303"/>
      <c r="U26" s="303"/>
      <c r="V26" s="303"/>
      <c r="W26" s="303"/>
      <c r="X26" s="85" t="s">
        <v>134</v>
      </c>
      <c r="Y26" s="85" t="s">
        <v>135</v>
      </c>
      <c r="Z26" s="85" t="s">
        <v>136</v>
      </c>
      <c r="AA26" s="85" t="s">
        <v>137</v>
      </c>
      <c r="AB26" s="85" t="s">
        <v>138</v>
      </c>
      <c r="AC26" s="85" t="s">
        <v>139</v>
      </c>
      <c r="AD26" s="303"/>
      <c r="AE26" s="303"/>
      <c r="AF26" s="303"/>
      <c r="AG26" s="303"/>
      <c r="AH26" s="303"/>
      <c r="AI26" s="303"/>
      <c r="AJ26" s="303"/>
      <c r="AK26" s="303"/>
      <c r="AL26" s="303"/>
      <c r="AM26" s="303"/>
      <c r="AN26" s="303"/>
      <c r="AO26" s="303"/>
      <c r="AP26" s="303"/>
      <c r="AQ26" s="303"/>
      <c r="AR26" s="86"/>
      <c r="AS26" s="87"/>
      <c r="AT26" s="87"/>
      <c r="AU26" s="87"/>
      <c r="AV26" s="87"/>
      <c r="AW26" s="87"/>
      <c r="AX26" s="87"/>
      <c r="AY26" s="87"/>
      <c r="AZ26" s="87"/>
      <c r="BA26" s="87"/>
      <c r="BB26" s="87"/>
      <c r="BC26" s="87"/>
      <c r="BD26" s="87"/>
      <c r="BE26" s="87"/>
      <c r="BF26" s="87"/>
      <c r="BG26" s="87"/>
      <c r="BH26" s="87"/>
      <c r="BI26" s="87"/>
      <c r="BJ26" s="87"/>
      <c r="BK26" s="87"/>
    </row>
    <row r="27" spans="1:63" ht="137.25" customHeight="1">
      <c r="A27" s="436">
        <v>1</v>
      </c>
      <c r="B27" s="436" t="s">
        <v>140</v>
      </c>
      <c r="C27" s="436" t="s">
        <v>141</v>
      </c>
      <c r="D27" s="436" t="s">
        <v>142</v>
      </c>
      <c r="E27" s="436" t="s">
        <v>143</v>
      </c>
      <c r="F27" s="436" t="s">
        <v>144</v>
      </c>
      <c r="G27" s="436" t="s">
        <v>145</v>
      </c>
      <c r="H27" s="310" t="s">
        <v>146</v>
      </c>
      <c r="I27" s="310"/>
      <c r="J27" s="310"/>
      <c r="K27" s="310"/>
      <c r="L27" s="310" t="s">
        <v>364</v>
      </c>
      <c r="M27" s="310">
        <v>1</v>
      </c>
      <c r="N27" s="311" t="str">
        <f>IF(M27&lt;=0,"",IF(M27&lt;=2,"Muy Baja",IF(M27&lt;=24,"Baja",IF(M27&lt;=500,"Media",IF(M27&lt;=5000,"Alta","Muy Alta")))))</f>
        <v>Muy Baja</v>
      </c>
      <c r="O27" s="310">
        <f>IF(N27="","",IF(N27="Muy Baja",0.2,IF(N27="Baja",0.4,IF(N27="Media",0.6,IF(N27="Alta",0.8,IF(N27="Muy Alta",1,))))))</f>
        <v>0.2</v>
      </c>
      <c r="P27" s="310" t="s">
        <v>148</v>
      </c>
      <c r="Q27" s="88" t="str">
        <f ca="1">IF(NOT(ISERROR(MATCH(P27,'Tabla Impacto'!$B$221:$B$223,0))),'Tabla Impacto'!$F$223&amp;"Por favor no seleccionar los criterios de impacto(Afectación Económica o presupuestal y Pérdida Reputacional)",P27)</f>
        <v xml:space="preserve">     El riesgo afecta la imagen de de la entidad con efecto publicitario sostenido a nivel de sector administrativo, nivel departamental o municipal</v>
      </c>
      <c r="R27" s="311" t="str">
        <f ca="1">IF(OR(Q27='Tabla Impacto'!$C$11,Q27='Tabla Impacto'!$D$11),"Leve",IF(OR(Q27='Tabla Impacto'!$C$12,Q27='Tabla Impacto'!$D$12),"Menor",IF(OR(Q27='Tabla Impacto'!$C$13,Q27='Tabla Impacto'!$D$13),"Moderado",IF(OR(Q27='Tabla Impacto'!$C$14,Q27='Tabla Impacto'!$D$14),"Mayor",IF(OR(Q27='Tabla Impacto'!$C$15,Q27='Tabla Impacto'!$D$15),"Catastrófico","")))))</f>
        <v>Mayor</v>
      </c>
      <c r="S27" s="316">
        <f ca="1">IF(R27="","",IF(R27="Leve",0.2,IF(R27="Menor",0.4,IF(R27="Moderado",0.6,IF(R27="Mayor",0.8,IF(R27="Catastrófico",1,))))))</f>
        <v>0.8</v>
      </c>
      <c r="T27" s="312" t="str">
        <f ca="1">IF(OR(AND(N27="Muy Baja",R27="Leve"),AND(N27="Muy Baja",R27="Menor"),AND(N27="Baja",R27="Leve")),"Bajo",IF(OR(AND(N27="Muy baja",R27="Moderado"),AND(N27="Baja",R27="Menor"),AND(N27="Baja",R27="Moderado"),AND(N27="Media",R27="Leve"),AND(N27="Media",R27="Menor"),AND(N27="Media",R27="Moderado"),AND(N27="Alta",R27="Leve"),AND(N27="Alta",R27="Menor")),"Moderado",IF(OR(AND(N27="Muy Baja",R27="Mayor"),AND(N27="Baja",R27="Mayor"),AND(N27="Media",R27="Mayor"),AND(N27="Alta",R27="Moderado"),AND(N27="Alta",R27="Mayor"),AND(N27="Muy Alta",R27="Leve"),AND(N27="Muy Alta",R27="Menor"),AND(N27="Muy Alta",R27="Moderado"),AND(N27="Muy Alta",R27="Mayor")),"Alto",IF(OR(AND(N27="Muy Baja",R27="Catastrófico"),AND(N27="Baja",R27="Catastrófico"),AND(N27="Media",R27="Catastrófico"),AND(N27="Alta",R27="Catastrófico"),AND(N27="Muy Alta",R27="Catastrófico")),"Extremo",""))))</f>
        <v>Alto</v>
      </c>
      <c r="U27" s="325">
        <v>1</v>
      </c>
      <c r="V27" s="430" t="s">
        <v>373</v>
      </c>
      <c r="W27" s="325" t="str">
        <f>IF(OR(X27="Preventivo",X27="Detectivo"),"Probabilidad",IF(X27="Correctivo","Impacto",""))</f>
        <v>Probabilidad</v>
      </c>
      <c r="X27" s="313" t="s">
        <v>149</v>
      </c>
      <c r="Y27" s="313" t="s">
        <v>150</v>
      </c>
      <c r="Z27" s="313" t="str">
        <f>IF(AND(X27="Preventivo",Y27="Automático"),"50%",IF(AND(X27="Preventivo",Y27="Manual"),"40%",IF(AND(X27="Detectivo",Y27="Automático"),"40%",IF(AND(X27="Detectivo",Y27="Manual"),"30%",IF(AND(X27="Correctivo",Y27="Automático"),"35%",IF(AND(X27="Correctivo",Y27="Manual"),"25%",""))))))</f>
        <v>40%</v>
      </c>
      <c r="AA27" s="313" t="s">
        <v>151</v>
      </c>
      <c r="AB27" s="313" t="s">
        <v>152</v>
      </c>
      <c r="AC27" s="313" t="s">
        <v>153</v>
      </c>
      <c r="AD27" s="314">
        <f>IFERROR(IF(W27="Probabilidad",(O27-(+O27*Z27)),IF(W27="Impacto",O27,"")),"")</f>
        <v>0.12</v>
      </c>
      <c r="AE27" s="315" t="str">
        <f>IFERROR(IF(AD27="","",IF(AD27&lt;=0.2,"Muy Baja",IF(AD27&lt;=0.4,"Baja",IF(AD27&lt;=0.6,"Media",IF(AD27&lt;=0.8,"Alta","Muy Alta"))))),"")</f>
        <v>Muy Baja</v>
      </c>
      <c r="AF27" s="316">
        <f>+AD27</f>
        <v>0.12</v>
      </c>
      <c r="AG27" s="315" t="str">
        <f ca="1">IFERROR(IF(AH27="","",IF(AH27&lt;=0.2,"Leve",IF(AH27&lt;=0.4,"Menor",IF(AH27&lt;=0.6,"Moderado",IF(AH27&lt;=0.8,"Mayor","Catastrófico"))))),"")</f>
        <v>Mayor</v>
      </c>
      <c r="AH27" s="317">
        <f ca="1">IFERROR(IF(W27="Impacto",(S27-(+S27*Z27)),IF(W27="Probabilidad",S27,"")),"")</f>
        <v>0.8</v>
      </c>
      <c r="AI27" s="318" t="str">
        <f ca="1">IFERROR(IF(OR(AND(AE27="Muy Baja",AG27="Leve"),AND(AE27="Muy Baja",AG27="Menor"),AND(AE27="Baja",AG27="Leve")),"Bajo",IF(OR(AND(AE27="Muy baja",AG27="Moderado"),AND(AE27="Baja",AG27="Menor"),AND(AE27="Baja",AG27="Moderado"),AND(AE27="Media",AG27="Leve"),AND(AE27="Media",AG27="Menor"),AND(AE27="Media",AG27="Moderado"),AND(AE27="Alta",AG27="Leve"),AND(AE27="Alta",AG27="Menor")),"Moderado",IF(OR(AND(AE27="Muy Baja",AG27="Mayor"),AND(AE27="Baja",AG27="Mayor"),AND(AE27="Media",AG27="Mayor"),AND(AE27="Alta",AG27="Moderado"),AND(AE27="Alta",AG27="Mayor"),AND(AE27="Muy Alta",AG27="Leve"),AND(AE27="Muy Alta",AG27="Menor"),AND(AE27="Muy Alta",AG27="Moderado"),AND(AE27="Muy Alta",AG27="Mayor")),"Alto",IF(OR(AND(AE27="Muy Baja",AG27="Catastrófico"),AND(AE27="Baja",AG27="Catastrófico"),AND(AE27="Media",AG27="Catastrófico"),AND(AE27="Alta",AG27="Catastrófico"),AND(AE27="Muy Alta",AG27="Catastrófico")),"Extremo","")))),"")</f>
        <v>Alto</v>
      </c>
      <c r="AJ27" s="89" t="s">
        <v>154</v>
      </c>
      <c r="AK27" s="428"/>
      <c r="AL27" s="430" t="s">
        <v>155</v>
      </c>
      <c r="AM27" s="430" t="s">
        <v>156</v>
      </c>
      <c r="AN27" s="431">
        <v>45321</v>
      </c>
      <c r="AO27" s="91"/>
      <c r="AP27" s="92"/>
      <c r="AQ27" s="93"/>
      <c r="AR27" s="94"/>
      <c r="AS27" s="95"/>
      <c r="AT27" s="95"/>
      <c r="AU27" s="95"/>
      <c r="AV27" s="95"/>
      <c r="AW27" s="95"/>
      <c r="AX27" s="95"/>
      <c r="AY27" s="95"/>
      <c r="AZ27" s="95"/>
      <c r="BA27" s="95"/>
      <c r="BB27" s="95"/>
      <c r="BC27" s="95"/>
      <c r="BD27" s="95"/>
      <c r="BE27" s="95"/>
      <c r="BF27" s="95"/>
      <c r="BG27" s="95"/>
      <c r="BH27" s="95"/>
      <c r="BI27" s="95"/>
      <c r="BJ27" s="95"/>
      <c r="BK27" s="95"/>
    </row>
    <row r="28" spans="1:63" ht="127.5" customHeight="1">
      <c r="A28" s="437"/>
      <c r="B28" s="437"/>
      <c r="C28" s="437"/>
      <c r="D28" s="437"/>
      <c r="E28" s="437"/>
      <c r="F28" s="437"/>
      <c r="G28" s="437"/>
      <c r="H28" s="303"/>
      <c r="I28" s="303"/>
      <c r="J28" s="303"/>
      <c r="K28" s="303"/>
      <c r="L28" s="303"/>
      <c r="M28" s="303"/>
      <c r="N28" s="303"/>
      <c r="O28" s="303"/>
      <c r="P28" s="303"/>
      <c r="Q28" s="88"/>
      <c r="R28" s="425"/>
      <c r="S28" s="426"/>
      <c r="T28" s="427"/>
      <c r="U28" s="303"/>
      <c r="V28" s="303"/>
      <c r="W28" s="303"/>
      <c r="X28" s="303"/>
      <c r="Y28" s="303"/>
      <c r="Z28" s="303"/>
      <c r="AA28" s="303"/>
      <c r="AB28" s="303"/>
      <c r="AC28" s="303"/>
      <c r="AD28" s="303"/>
      <c r="AE28" s="303"/>
      <c r="AF28" s="303"/>
      <c r="AG28" s="303"/>
      <c r="AH28" s="303"/>
      <c r="AI28" s="303"/>
      <c r="AJ28" s="89" t="s">
        <v>154</v>
      </c>
      <c r="AK28" s="429"/>
      <c r="AL28" s="432"/>
      <c r="AM28" s="432"/>
      <c r="AN28" s="432"/>
      <c r="AO28" s="91"/>
      <c r="AP28" s="92"/>
      <c r="AQ28" s="93"/>
      <c r="AR28" s="94"/>
      <c r="AS28" s="95"/>
      <c r="AT28" s="95"/>
      <c r="AU28" s="95"/>
      <c r="AV28" s="95"/>
      <c r="AW28" s="95"/>
      <c r="AX28" s="95"/>
      <c r="AY28" s="95"/>
      <c r="AZ28" s="95"/>
      <c r="BA28" s="95"/>
      <c r="BB28" s="95"/>
      <c r="BC28" s="95"/>
      <c r="BD28" s="95"/>
      <c r="BE28" s="95"/>
      <c r="BF28" s="95"/>
      <c r="BG28" s="95"/>
      <c r="BH28" s="95"/>
      <c r="BI28" s="95"/>
      <c r="BJ28" s="95"/>
      <c r="BK28" s="95"/>
    </row>
    <row r="29" spans="1:63" ht="171.75" customHeight="1">
      <c r="A29" s="438">
        <v>2</v>
      </c>
      <c r="B29" s="436" t="s">
        <v>157</v>
      </c>
      <c r="C29" s="439" t="s">
        <v>158</v>
      </c>
      <c r="D29" s="436" t="s">
        <v>159</v>
      </c>
      <c r="E29" s="436" t="s">
        <v>160</v>
      </c>
      <c r="F29" s="436" t="s">
        <v>144</v>
      </c>
      <c r="G29" s="436" t="s">
        <v>161</v>
      </c>
      <c r="H29" s="325" t="s">
        <v>146</v>
      </c>
      <c r="I29" s="325"/>
      <c r="J29" s="325"/>
      <c r="K29" s="325"/>
      <c r="L29" s="310" t="s">
        <v>364</v>
      </c>
      <c r="M29" s="325">
        <v>1</v>
      </c>
      <c r="N29" s="311" t="str">
        <f>IF(M29&lt;=0,"",IF(M29&lt;=2,"Muy Baja",IF(M29&lt;=24,"Baja",IF(M29&lt;=500,"Media",IF(M29&lt;=5000,"Alta","Muy Alta")))))</f>
        <v>Muy Baja</v>
      </c>
      <c r="O29" s="316">
        <f>IF(N29="","",IF(N29="Muy Baja",0.2,IF(N29="Baja",0.4,IF(N29="Media",0.6,IF(N29="Alta",0.8,IF(N29="Muy Alta",1,))))))</f>
        <v>0.2</v>
      </c>
      <c r="P29" s="310" t="s">
        <v>162</v>
      </c>
      <c r="Q29" s="99" t="str">
        <f ca="1">IF(NOT(ISERROR(MATCH(P29,'Tabla Impacto'!$B$221:$B$223,0))),'Tabla Impacto'!$F$223&amp;"Por favor no seleccionar los criterios de impacto(Afectación Económica o presupuestal y Pérdida Reputacional)",P29)</f>
        <v xml:space="preserve">     El riesgo afecta la imagen de la entidad con algunos usuarios de relevancia frente al logro de los objetivos</v>
      </c>
      <c r="R29" s="311" t="str">
        <f ca="1">IF(OR(Q29='Tabla Impacto'!$C$11,Q29='Tabla Impacto'!$D$11),"Leve",IF(OR(Q29='Tabla Impacto'!$C$12,Q29='Tabla Impacto'!$D$12),"Menor",IF(OR(Q29='Tabla Impacto'!$C$13,Q29='Tabla Impacto'!$D$13),"Moderado",IF(OR(Q29='Tabla Impacto'!$C$14,Q29='Tabla Impacto'!$D$14),"Mayor",IF(OR(Q29='Tabla Impacto'!$C$15,Q29='Tabla Impacto'!$D$15),"Catastrófico","")))))</f>
        <v>Moderado</v>
      </c>
      <c r="S29" s="316">
        <f ca="1">IF(R29="","",IF(R29="Leve",0.2,IF(R29="Menor",0.4,IF(R29="Moderado",0.6,IF(R29="Mayor",0.8,IF(R29="Catastrófico",1,))))))</f>
        <v>0.6</v>
      </c>
      <c r="T29" s="312" t="str">
        <f ca="1">IF(OR(AND(N29="Muy Baja",R29="Leve"),AND(N29="Muy Baja",R29="Menor"),AND(N29="Baja",R29="Leve")),"Bajo",IF(OR(AND(N29="Muy baja",R29="Moderado"),AND(N29="Baja",R29="Menor"),AND(N29="Baja",R29="Moderado"),AND(N29="Media",R29="Leve"),AND(N29="Media",R29="Menor"),AND(N29="Media",R29="Moderado"),AND(N29="Alta",R29="Leve"),AND(N29="Alta",R29="Menor")),"Moderado",IF(OR(AND(N29="Muy Baja",R29="Mayor"),AND(N29="Baja",R29="Mayor"),AND(N29="Media",R29="Mayor"),AND(N29="Alta",R29="Moderado"),AND(N29="Alta",R29="Mayor"),AND(N29="Muy Alta",R29="Leve"),AND(N29="Muy Alta",R29="Menor"),AND(N29="Muy Alta",R29="Moderado"),AND(N29="Muy Alta",R29="Mayor")),"Alto",IF(OR(AND(N29="Muy Baja",R29="Catastrófico"),AND(N29="Baja",R29="Catastrófico"),AND(N29="Media",R29="Catastrófico"),AND(N29="Alta",R29="Catastrófico"),AND(N29="Muy Alta",R29="Catastrófico")),"Extremo",""))))</f>
        <v>Moderado</v>
      </c>
      <c r="U29" s="96">
        <v>1</v>
      </c>
      <c r="V29" s="88" t="s">
        <v>163</v>
      </c>
      <c r="W29" s="96" t="str">
        <f t="shared" ref="W29:W34" si="0">IF(OR(X29="Preventivo",X29="Detectivo"),"Probabilidad",IF(X29="Correctivo","Impacto",""))</f>
        <v>Probabilidad</v>
      </c>
      <c r="X29" s="89" t="s">
        <v>149</v>
      </c>
      <c r="Y29" s="89" t="s">
        <v>150</v>
      </c>
      <c r="Z29" s="98" t="str">
        <f t="shared" ref="Z29:Z34" si="1">IF(AND(X29="Preventivo",Y29="Automático"),"50%",IF(AND(X29="Preventivo",Y29="Manual"),"40%",IF(AND(X29="Detectivo",Y29="Automático"),"40%",IF(AND(X29="Detectivo",Y29="Manual"),"30%",IF(AND(X29="Correctivo",Y29="Automático"),"35%",IF(AND(X29="Correctivo",Y29="Manual"),"25%",""))))))</f>
        <v>40%</v>
      </c>
      <c r="AA29" s="89" t="s">
        <v>151</v>
      </c>
      <c r="AB29" s="89" t="s">
        <v>152</v>
      </c>
      <c r="AC29" s="89" t="s">
        <v>153</v>
      </c>
      <c r="AD29" s="100">
        <f t="shared" ref="AD29:AD31" si="2">IFERROR(IF(W29="Probabilidad",(O29-(+O29*Z29)),IF(W29="Impacto",O29,"")),"")</f>
        <v>0.12</v>
      </c>
      <c r="AE29" s="101" t="str">
        <f t="shared" ref="AE29:AE34" si="3">IFERROR(IF(AD29="","",IF(AD29&lt;=0.2,"Muy Baja",IF(AD29&lt;=0.4,"Baja",IF(AD29&lt;=0.6,"Media",IF(AD29&lt;=0.8,"Alta","Muy Alta"))))),"")</f>
        <v>Muy Baja</v>
      </c>
      <c r="AF29" s="98">
        <f t="shared" ref="AF29:AF34" si="4">+AD29</f>
        <v>0.12</v>
      </c>
      <c r="AG29" s="101" t="str">
        <f t="shared" ref="AG29:AG34" ca="1" si="5">IFERROR(IF(AH29="","",IF(AH29&lt;=0.2,"Leve",IF(AH29&lt;=0.4,"Menor",IF(AH29&lt;=0.6,"Moderado",IF(AH29&lt;=0.8,"Mayor","Catastrófico"))))),"")</f>
        <v>Moderado</v>
      </c>
      <c r="AH29" s="102">
        <f ca="1">IFERROR(IF(W29="Impacto",(S29-(+S29*Z29)),IF(W29="Probabilidad",S29,"")),"")</f>
        <v>0.6</v>
      </c>
      <c r="AI29" s="103" t="str">
        <f ca="1">IFERROR(IF(OR(AND(AE29="Muy Baja",AG29="Leve"),AND(AE29="Muy Baja",AG29="Menor"),AND(AE29="Baja",AG29="Leve")),"Bajo",IF(OR(AND(AE29="Muy baja",AG29="Moderado"),AND(AE29="Baja",AG29="Menor"),AND(AE29="Baja",AG29="Moderado"),AND(AE29="Media",AG29="Leve"),AND(AE29="Media",AG29="Menor"),AND(AE29="Media",AG29="Moderado"),AND(AE29="Alta",AG29="Leve"),AND(AE29="Alta",AG29="Menor")),"Moderado",IF(OR(AND(AE29="Muy Baja",AG29="Mayor"),AND(AE29="Baja",AG29="Mayor"),AND(AE29="Media",AG29="Mayor"),AND(AE29="Alta",AG29="Moderado"),AND(AE29="Alta",AG29="Mayor"),AND(AE29="Muy Alta",AG29="Leve"),AND(AE29="Muy Alta",AG29="Menor"),AND(AE29="Muy Alta",AG29="Moderado"),AND(AE29="Muy Alta",AG29="Mayor")),"Alto",IF(OR(AND(AE29="Muy Baja",AG29="Catastrófico"),AND(AE29="Baja",AG29="Catastrófico"),AND(AE29="Media",AG29="Catastrófico"),AND(AE29="Alta",AG29="Catastrófico"),AND(AE29="Muy Alta",AG29="Catastrófico")),"Extremo","")))),"")</f>
        <v>Moderado</v>
      </c>
      <c r="AJ29" s="89" t="s">
        <v>154</v>
      </c>
      <c r="AK29" s="428"/>
      <c r="AL29" s="430" t="s">
        <v>164</v>
      </c>
      <c r="AM29" s="430" t="s">
        <v>156</v>
      </c>
      <c r="AN29" s="433">
        <v>45321</v>
      </c>
      <c r="AO29" s="91"/>
      <c r="AP29" s="92"/>
      <c r="AQ29" s="93"/>
      <c r="AR29" s="26"/>
      <c r="AS29" s="27"/>
      <c r="AT29" s="27"/>
      <c r="AU29" s="27"/>
      <c r="AV29" s="27"/>
      <c r="AW29" s="27"/>
      <c r="AX29" s="27"/>
      <c r="AY29" s="27"/>
      <c r="AZ29" s="27"/>
      <c r="BA29" s="27"/>
      <c r="BB29" s="27"/>
      <c r="BC29" s="27"/>
      <c r="BD29" s="27"/>
      <c r="BE29" s="27"/>
      <c r="BF29" s="27"/>
      <c r="BG29" s="27"/>
      <c r="BH29" s="27"/>
      <c r="BI29" s="27"/>
      <c r="BJ29" s="27"/>
      <c r="BK29" s="27"/>
    </row>
    <row r="30" spans="1:63" ht="151.5" customHeight="1">
      <c r="A30" s="440"/>
      <c r="B30" s="441"/>
      <c r="C30" s="439"/>
      <c r="D30" s="441"/>
      <c r="E30" s="441"/>
      <c r="F30" s="441"/>
      <c r="G30" s="441"/>
      <c r="H30" s="424"/>
      <c r="I30" s="424"/>
      <c r="J30" s="424"/>
      <c r="K30" s="424"/>
      <c r="L30" s="423"/>
      <c r="M30" s="424"/>
      <c r="N30" s="425"/>
      <c r="O30" s="426"/>
      <c r="P30" s="423"/>
      <c r="Q30" s="104"/>
      <c r="R30" s="425"/>
      <c r="S30" s="426"/>
      <c r="T30" s="427"/>
      <c r="U30" s="96">
        <v>2</v>
      </c>
      <c r="V30" s="97" t="s">
        <v>371</v>
      </c>
      <c r="W30" s="96" t="str">
        <f t="shared" si="0"/>
        <v>Probabilidad</v>
      </c>
      <c r="X30" s="105" t="s">
        <v>149</v>
      </c>
      <c r="Y30" s="105" t="s">
        <v>150</v>
      </c>
      <c r="Z30" s="98" t="str">
        <f t="shared" si="1"/>
        <v>40%</v>
      </c>
      <c r="AA30" s="105" t="s">
        <v>151</v>
      </c>
      <c r="AB30" s="105" t="s">
        <v>152</v>
      </c>
      <c r="AC30" s="105" t="s">
        <v>153</v>
      </c>
      <c r="AD30" s="100">
        <f t="shared" si="2"/>
        <v>0</v>
      </c>
      <c r="AE30" s="101" t="str">
        <f t="shared" si="3"/>
        <v>Muy Baja</v>
      </c>
      <c r="AF30" s="98">
        <f t="shared" si="4"/>
        <v>0</v>
      </c>
      <c r="AG30" s="101" t="str">
        <f t="shared" si="5"/>
        <v>Leve</v>
      </c>
      <c r="AH30" s="102">
        <f>IFERROR(IF(W30="Impacto",(S30-(+S30*Z30)),IF(W30="Probabilidad",S30,"")),"")</f>
        <v>0</v>
      </c>
      <c r="AI30" s="103" t="str">
        <f>IFERROR(IF(OR(AND(AE30="Muy Baja",AG30="Leve"),AND(AE30="Muy Baja",AG30="Menor"),AND(AE30="Baja",AG30="Leve")),"Bajo",IF(OR(AND(AE30="Muy baja",AG30="Moderado"),AND(AE30="Baja",AG30="Menor"),AND(AE30="Baja",AG30="Moderado"),AND(AE30="Media",AG30="Leve"),AND(AE30="Media",AG30="Menor"),AND(AE30="Media",AG30="Moderado"),AND(AE30="Alta",AG30="Leve"),AND(AE30="Alta",AG30="Menor")),"Moderado",IF(OR(AND(AE30="Muy Baja",AG30="Mayor"),AND(AE30="Baja",AG30="Mayor"),AND(AE30="Media",AG30="Mayor"),AND(AE30="Alta",AG30="Moderado"),AND(AE30="Alta",AG30="Mayor"),AND(AE30="Muy Alta",AG30="Leve"),AND(AE30="Muy Alta",AG30="Menor"),AND(AE30="Muy Alta",AG30="Moderado"),AND(AE30="Muy Alta",AG30="Mayor")),"Alto",IF(OR(AND(AE30="Muy Baja",AG30="Catastrófico"),AND(AE30="Baja",AG30="Catastrófico"),AND(AE30="Media",AG30="Catastrófico"),AND(AE30="Alta",AG30="Catastrófico"),AND(AE30="Muy Alta",AG30="Catastrófico")),"Extremo","")))),"")</f>
        <v>Bajo</v>
      </c>
      <c r="AJ30" s="105" t="s">
        <v>154</v>
      </c>
      <c r="AK30" s="429"/>
      <c r="AL30" s="434"/>
      <c r="AM30" s="434"/>
      <c r="AN30" s="435"/>
      <c r="AO30" s="91"/>
      <c r="AP30" s="92"/>
      <c r="AQ30" s="93"/>
      <c r="AR30" s="106"/>
      <c r="AS30" s="107"/>
      <c r="AT30" s="107"/>
      <c r="AU30" s="107"/>
      <c r="AV30" s="107"/>
      <c r="AW30" s="107"/>
      <c r="AX30" s="107"/>
      <c r="AY30" s="107"/>
      <c r="AZ30" s="107"/>
      <c r="BA30" s="107"/>
      <c r="BB30" s="107"/>
      <c r="BC30" s="107"/>
      <c r="BD30" s="107"/>
      <c r="BE30" s="107"/>
      <c r="BF30" s="107"/>
      <c r="BG30" s="107"/>
      <c r="BH30" s="107"/>
      <c r="BI30" s="107"/>
      <c r="BJ30" s="107"/>
      <c r="BK30" s="107"/>
    </row>
    <row r="31" spans="1:63" ht="151.5" customHeight="1">
      <c r="A31" s="438">
        <v>3</v>
      </c>
      <c r="B31" s="436" t="s">
        <v>165</v>
      </c>
      <c r="C31" s="438" t="s">
        <v>141</v>
      </c>
      <c r="D31" s="436" t="s">
        <v>166</v>
      </c>
      <c r="E31" s="436" t="s">
        <v>167</v>
      </c>
      <c r="F31" s="436" t="s">
        <v>144</v>
      </c>
      <c r="G31" s="436" t="s">
        <v>372</v>
      </c>
      <c r="H31" s="325" t="s">
        <v>146</v>
      </c>
      <c r="I31" s="325"/>
      <c r="J31" s="325"/>
      <c r="K31" s="325"/>
      <c r="L31" s="310" t="s">
        <v>364</v>
      </c>
      <c r="M31" s="325">
        <v>50</v>
      </c>
      <c r="N31" s="311" t="str">
        <f>IF(M31&lt;=0,"",IF(M31&lt;=2,"Muy Baja",IF(M31&lt;=24,"Baja",IF(M31&lt;=500,"Media",IF(M31&lt;=5000,"Alta","Muy Alta")))))</f>
        <v>Media</v>
      </c>
      <c r="O31" s="316">
        <f>IF(N31="","",IF(N31="Muy Baja",0.2,IF(N31="Baja",0.4,IF(N31="Media",0.6,IF(N31="Alta",0.8,IF(N31="Muy Alta",1,))))))</f>
        <v>0.6</v>
      </c>
      <c r="P31" s="310" t="s">
        <v>162</v>
      </c>
      <c r="Q31" s="104" t="str">
        <f ca="1">IF(NOT(ISERROR(MATCH(P31,'Tabla Impacto'!$B$221:$B$223,0))),'Tabla Impacto'!$F$223&amp;"Por favor no seleccionar los criterios de impacto(Afectación Económica o presupuestal y Pérdida Reputacional)",P31)</f>
        <v xml:space="preserve">     El riesgo afecta la imagen de la entidad con algunos usuarios de relevancia frente al logro de los objetivos</v>
      </c>
      <c r="R31" s="311" t="str">
        <f ca="1">IF(OR(Q31='Tabla Impacto'!$C$11,Q31='Tabla Impacto'!$D$11),"Leve",IF(OR(Q31='Tabla Impacto'!$C$12,Q31='Tabla Impacto'!$D$12),"Menor",IF(OR(Q31='Tabla Impacto'!$C$13,Q31='Tabla Impacto'!$D$13),"Moderado",IF(OR(Q31='Tabla Impacto'!$C$14,Q31='Tabla Impacto'!$D$14),"Mayor",IF(OR(Q31='Tabla Impacto'!$C$15,Q31='Tabla Impacto'!$D$15),"Catastrófico","")))))</f>
        <v>Moderado</v>
      </c>
      <c r="S31" s="316">
        <f ca="1">IF(R31="","",IF(R31="Leve",0.2,IF(R31="Menor",0.4,IF(R31="Moderado",0.6,IF(R31="Mayor",0.8,IF(R31="Catastrófico",1,))))))</f>
        <v>0.6</v>
      </c>
      <c r="T31" s="312" t="str">
        <f ca="1">IF(OR(AND(N31="Muy Baja",R31="Leve"),AND(N31="Muy Baja",R31="Menor"),AND(N31="Baja",R31="Leve")),"Bajo",IF(OR(AND(N31="Muy baja",R31="Moderado"),AND(N31="Baja",R31="Menor"),AND(N31="Baja",R31="Moderado"),AND(N31="Media",R31="Leve"),AND(N31="Media",R31="Menor"),AND(N31="Media",R31="Moderado"),AND(N31="Alta",R31="Leve"),AND(N31="Alta",R31="Menor")),"Moderado",IF(OR(AND(N31="Muy Baja",R31="Mayor"),AND(N31="Baja",R31="Mayor"),AND(N31="Media",R31="Mayor"),AND(N31="Alta",R31="Moderado"),AND(N31="Alta",R31="Mayor"),AND(N31="Muy Alta",R31="Leve"),AND(N31="Muy Alta",R31="Menor"),AND(N31="Muy Alta",R31="Moderado"),AND(N31="Muy Alta",R31="Mayor")),"Alto",IF(OR(AND(N31="Muy Baja",R31="Catastrófico"),AND(N31="Baja",R31="Catastrófico"),AND(N31="Media",R31="Catastrófico"),AND(N31="Alta",R31="Catastrófico"),AND(N31="Muy Alta",R31="Catastrófico")),"Extremo",""))))</f>
        <v>Moderado</v>
      </c>
      <c r="U31" s="96">
        <v>1</v>
      </c>
      <c r="V31" s="88" t="s">
        <v>168</v>
      </c>
      <c r="W31" s="96" t="str">
        <f t="shared" si="0"/>
        <v>Probabilidad</v>
      </c>
      <c r="X31" s="89" t="s">
        <v>149</v>
      </c>
      <c r="Y31" s="89" t="s">
        <v>150</v>
      </c>
      <c r="Z31" s="98" t="str">
        <f t="shared" si="1"/>
        <v>40%</v>
      </c>
      <c r="AA31" s="89" t="s">
        <v>169</v>
      </c>
      <c r="AB31" s="89" t="s">
        <v>152</v>
      </c>
      <c r="AC31" s="89" t="s">
        <v>153</v>
      </c>
      <c r="AD31" s="100">
        <f t="shared" si="2"/>
        <v>0.36</v>
      </c>
      <c r="AE31" s="101" t="str">
        <f t="shared" si="3"/>
        <v>Baja</v>
      </c>
      <c r="AF31" s="98">
        <f t="shared" si="4"/>
        <v>0.36</v>
      </c>
      <c r="AG31" s="101" t="str">
        <f t="shared" ca="1" si="5"/>
        <v>Moderado</v>
      </c>
      <c r="AH31" s="102">
        <f ca="1">IFERROR(IF(W31="Impacto",(S31-(+S31*Z31)),IF(W31="Probabilidad",S31,"")),"")</f>
        <v>0.6</v>
      </c>
      <c r="AI31" s="103" t="str">
        <f t="shared" ref="AI31:AI34" ca="1" si="6">IFERROR(IF(OR(AND(AE31="Muy Baja",AG31="Leve"),AND(AE31="Muy Baja",AG31="Menor"),AND(AE31="Baja",AG31="Leve")),"Bajo",IF(OR(AND(AE31="Muy baja",AG31="Moderado"),AND(AE31="Baja",AG31="Menor"),AND(AE31="Baja",AG31="Moderado"),AND(AE31="Media",AG31="Leve"),AND(AE31="Media",AG31="Menor"),AND(AE31="Media",AG31="Moderado"),AND(AE31="Alta",AG31="Leve"),AND(AE31="Alta",AG31="Menor")),"Moderado",IF(OR(AND(AE31="Muy Baja",AG31="Mayor"),AND(AE31="Baja",AG31="Mayor"),AND(AE31="Media",AG31="Mayor"),AND(AE31="Alta",AG31="Moderado"),AND(AE31="Alta",AG31="Mayor"),AND(AE31="Muy Alta",AG31="Leve"),AND(AE31="Muy Alta",AG31="Menor"),AND(AE31="Muy Alta",AG31="Moderado"),AND(AE31="Muy Alta",AG31="Mayor")),"Alto",IF(OR(AND(AE31="Muy Baja",AG31="Catastrófico"),AND(AE31="Baja",AG31="Catastrófico"),AND(AE31="Media",AG31="Catastrófico"),AND(AE31="Alta",AG31="Catastrófico"),AND(AE31="Muy Alta",AG31="Catastrófico")),"Extremo","")))),"")</f>
        <v>Moderado</v>
      </c>
      <c r="AJ31" s="89" t="s">
        <v>154</v>
      </c>
      <c r="AK31" s="90"/>
      <c r="AL31" s="430" t="s">
        <v>170</v>
      </c>
      <c r="AM31" s="430" t="s">
        <v>171</v>
      </c>
      <c r="AN31" s="433">
        <v>44772</v>
      </c>
      <c r="AO31" s="91"/>
      <c r="AP31" s="92"/>
      <c r="AQ31" s="93"/>
      <c r="AR31" s="106"/>
      <c r="AS31" s="107"/>
      <c r="AT31" s="107"/>
      <c r="AU31" s="107"/>
      <c r="AV31" s="107"/>
      <c r="AW31" s="107"/>
      <c r="AX31" s="107"/>
      <c r="AY31" s="107"/>
      <c r="AZ31" s="107"/>
      <c r="BA31" s="107"/>
      <c r="BB31" s="107"/>
      <c r="BC31" s="107"/>
      <c r="BD31" s="107"/>
      <c r="BE31" s="107"/>
      <c r="BF31" s="107"/>
      <c r="BG31" s="107"/>
      <c r="BH31" s="107"/>
      <c r="BI31" s="107"/>
      <c r="BJ31" s="107"/>
      <c r="BK31" s="107"/>
    </row>
    <row r="32" spans="1:63" ht="151.5" customHeight="1">
      <c r="A32" s="437"/>
      <c r="B32" s="437"/>
      <c r="C32" s="437"/>
      <c r="D32" s="437"/>
      <c r="E32" s="437"/>
      <c r="F32" s="437"/>
      <c r="G32" s="437"/>
      <c r="H32" s="303"/>
      <c r="I32" s="303"/>
      <c r="J32" s="303"/>
      <c r="K32" s="303"/>
      <c r="L32" s="303"/>
      <c r="M32" s="303"/>
      <c r="N32" s="303"/>
      <c r="O32" s="303"/>
      <c r="P32" s="303"/>
      <c r="Q32" s="104"/>
      <c r="R32" s="303"/>
      <c r="S32" s="303"/>
      <c r="T32" s="303"/>
      <c r="U32" s="96">
        <v>2</v>
      </c>
      <c r="V32" s="88" t="s">
        <v>172</v>
      </c>
      <c r="W32" s="96" t="str">
        <f t="shared" si="0"/>
        <v>Probabilidad</v>
      </c>
      <c r="X32" s="89" t="s">
        <v>149</v>
      </c>
      <c r="Y32" s="89" t="s">
        <v>150</v>
      </c>
      <c r="Z32" s="98" t="str">
        <f t="shared" si="1"/>
        <v>40%</v>
      </c>
      <c r="AA32" s="89" t="s">
        <v>151</v>
      </c>
      <c r="AB32" s="89" t="s">
        <v>152</v>
      </c>
      <c r="AC32" s="89" t="s">
        <v>153</v>
      </c>
      <c r="AD32" s="100">
        <f>IFERROR(IF(AND(W31="Probabilidad",W32="Probabilidad"),(AF31-(+AF31*Z32)),IF(W32="Probabilidad",(O31-(+O31*Z32)),IF(W32="Impacto",AF31,""))),"")</f>
        <v>0.216</v>
      </c>
      <c r="AE32" s="101" t="str">
        <f t="shared" si="3"/>
        <v>Baja</v>
      </c>
      <c r="AF32" s="98">
        <f t="shared" si="4"/>
        <v>0.216</v>
      </c>
      <c r="AG32" s="101" t="str">
        <f t="shared" ca="1" si="5"/>
        <v>Moderado</v>
      </c>
      <c r="AH32" s="102">
        <f ca="1">IFERROR(IF(AND(W31="Impacto",W32="Impacto"),(AH31-(+AH31*Z32)),IF(W32="Impacto",(S31-(+S31*Z32)),IF(W32="Probabilidad",AH31,""))),"")</f>
        <v>0.6</v>
      </c>
      <c r="AI32" s="103" t="str">
        <f t="shared" ca="1" si="6"/>
        <v>Moderado</v>
      </c>
      <c r="AJ32" s="89"/>
      <c r="AK32" s="90"/>
      <c r="AL32" s="434"/>
      <c r="AM32" s="434"/>
      <c r="AN32" s="435"/>
      <c r="AO32" s="91"/>
      <c r="AP32" s="92"/>
      <c r="AQ32" s="93"/>
      <c r="AR32" s="106"/>
      <c r="AS32" s="107"/>
      <c r="AT32" s="107"/>
      <c r="AU32" s="107"/>
      <c r="AV32" s="107"/>
      <c r="AW32" s="107"/>
      <c r="AX32" s="107"/>
      <c r="AY32" s="107"/>
      <c r="AZ32" s="107"/>
      <c r="BA32" s="107"/>
      <c r="BB32" s="107"/>
      <c r="BC32" s="107"/>
      <c r="BD32" s="107"/>
      <c r="BE32" s="107"/>
      <c r="BF32" s="107"/>
      <c r="BG32" s="107"/>
      <c r="BH32" s="107"/>
      <c r="BI32" s="107"/>
      <c r="BJ32" s="107"/>
      <c r="BK32" s="107"/>
    </row>
    <row r="33" spans="1:63" ht="151.5" customHeight="1">
      <c r="A33" s="445">
        <v>4</v>
      </c>
      <c r="B33" s="442" t="s">
        <v>173</v>
      </c>
      <c r="C33" s="436" t="s">
        <v>141</v>
      </c>
      <c r="D33" s="436" t="s">
        <v>362</v>
      </c>
      <c r="E33" s="436" t="s">
        <v>174</v>
      </c>
      <c r="F33" s="436"/>
      <c r="G33" s="436" t="s">
        <v>363</v>
      </c>
      <c r="H33" s="327" t="s">
        <v>146</v>
      </c>
      <c r="I33" s="327"/>
      <c r="J33" s="327"/>
      <c r="K33" s="327"/>
      <c r="L33" s="310" t="s">
        <v>364</v>
      </c>
      <c r="M33" s="328">
        <v>500</v>
      </c>
      <c r="N33" s="329" t="str">
        <f>IF(M33&lt;=0,"",IF(M33&lt;=2,"Muy Baja",IF(M33&lt;=24,"Baja",IF(M33&lt;=500,"Media",IF(M33&lt;=5000,"Alta","Muy Alta")))))</f>
        <v>Media</v>
      </c>
      <c r="O33" s="326">
        <f>IF(N33="","",IF(N33="Muy Baja",0.2,IF(N33="Baja",0.4,IF(N33="Media",0.6,IF(N33="Alta",0.8,IF(N33="Muy Alta",1,))))))</f>
        <v>0.6</v>
      </c>
      <c r="P33" s="327" t="s">
        <v>162</v>
      </c>
      <c r="Q33" s="108" t="str">
        <f ca="1">IF(NOT(ISERROR(MATCH(P33,'Tabla Impacto'!$B$221:$B$223,0))),'Tabla Impacto'!$F$223&amp;"Por favor no seleccionar los criterios de impacto(Afectación Económica o presupuestal y Pérdida Reputacional)",P33)</f>
        <v xml:space="preserve">     El riesgo afecta la imagen de la entidad con algunos usuarios de relevancia frente al logro de los objetivos</v>
      </c>
      <c r="R33" s="311" t="str">
        <f ca="1">IF(OR(Q33='Tabla Impacto'!$C$11,Q33='Tabla Impacto'!$D$11),"Leve",IF(OR(Q33='Tabla Impacto'!$C$12,Q33='Tabla Impacto'!$D$12),"Menor",IF(OR(Q33='Tabla Impacto'!$C$13,Q33='Tabla Impacto'!$D$13),"Moderado",IF(OR(Q33='Tabla Impacto'!$C$14,Q33='Tabla Impacto'!$D$14),"Mayor",IF(OR(Q33='Tabla Impacto'!$C$15,Q33='Tabla Impacto'!$D$15),"Catastrófico","")))))</f>
        <v>Moderado</v>
      </c>
      <c r="S33" s="316">
        <f ca="1">IF(R33="","",IF(R33="Leve",0.2,IF(R33="Menor",0.4,IF(R33="Moderado",0.6,IF(R33="Mayor",0.8,IF(R33="Catastrófico",1,))))))</f>
        <v>0.6</v>
      </c>
      <c r="T33" s="312" t="str">
        <f ca="1">IF(OR(AND(N33="Muy Baja",R33="Leve"),AND(N33="Muy Baja",R33="Menor"),AND(N33="Baja",R33="Leve")),"Bajo",IF(OR(AND(N33="Muy baja",R33="Moderado"),AND(N33="Baja",R33="Menor"),AND(N33="Baja",R33="Moderado"),AND(N33="Media",R33="Leve"),AND(N33="Media",R33="Menor"),AND(N33="Media",R33="Moderado"),AND(N33="Alta",R33="Leve"),AND(N33="Alta",R33="Menor")),"Moderado",IF(OR(AND(N33="Muy Baja",R33="Mayor"),AND(N33="Baja",R33="Mayor"),AND(N33="Media",R33="Mayor"),AND(N33="Alta",R33="Moderado"),AND(N33="Alta",R33="Mayor"),AND(N33="Muy Alta",R33="Leve"),AND(N33="Muy Alta",R33="Menor"),AND(N33="Muy Alta",R33="Moderado"),AND(N33="Muy Alta",R33="Mayor")),"Alto",IF(OR(AND(N33="Muy Baja",R33="Catastrófico"),AND(N33="Baja",R33="Catastrófico"),AND(N33="Media",R33="Catastrófico"),AND(N33="Alta",R33="Catastrófico"),AND(N33="Muy Alta",R33="Catastrófico")),"Extremo",""))))</f>
        <v>Moderado</v>
      </c>
      <c r="U33" s="109">
        <v>1</v>
      </c>
      <c r="V33" s="110" t="s">
        <v>175</v>
      </c>
      <c r="W33" s="109" t="str">
        <f t="shared" si="0"/>
        <v>Probabilidad</v>
      </c>
      <c r="X33" s="111" t="s">
        <v>149</v>
      </c>
      <c r="Y33" s="111" t="s">
        <v>150</v>
      </c>
      <c r="Z33" s="112" t="str">
        <f t="shared" si="1"/>
        <v>40%</v>
      </c>
      <c r="AA33" s="111" t="s">
        <v>151</v>
      </c>
      <c r="AB33" s="111" t="s">
        <v>152</v>
      </c>
      <c r="AC33" s="111" t="s">
        <v>153</v>
      </c>
      <c r="AD33" s="113">
        <f>IFERROR(IF(W33="Probabilidad",(O33-(+O33*Z33)),IF(W33="Impacto",O33,"")),"")</f>
        <v>0.36</v>
      </c>
      <c r="AE33" s="114" t="str">
        <f t="shared" si="3"/>
        <v>Baja</v>
      </c>
      <c r="AF33" s="112">
        <f t="shared" si="4"/>
        <v>0.36</v>
      </c>
      <c r="AG33" s="114" t="str">
        <f t="shared" ca="1" si="5"/>
        <v>Moderado</v>
      </c>
      <c r="AH33" s="115">
        <f ca="1">IFERROR(IF(W33="Impacto",(S33-(+S33*Z33)),IF(W33="Probabilidad",S33,"")),"")</f>
        <v>0.6</v>
      </c>
      <c r="AI33" s="116" t="str">
        <f t="shared" ca="1" si="6"/>
        <v>Moderado</v>
      </c>
      <c r="AJ33" s="111" t="s">
        <v>154</v>
      </c>
      <c r="AK33" s="117"/>
      <c r="AL33" s="430" t="s">
        <v>365</v>
      </c>
      <c r="AM33" s="430" t="s">
        <v>156</v>
      </c>
      <c r="AN33" s="430" t="s">
        <v>176</v>
      </c>
      <c r="AO33" s="118"/>
      <c r="AP33" s="119"/>
      <c r="AQ33" s="120"/>
      <c r="AR33" s="95"/>
      <c r="AS33" s="95"/>
      <c r="AT33" s="95"/>
      <c r="AU33" s="95"/>
      <c r="AV33" s="95"/>
      <c r="AW33" s="95"/>
      <c r="AX33" s="95"/>
      <c r="AY33" s="95"/>
      <c r="AZ33" s="95"/>
      <c r="BA33" s="95"/>
      <c r="BB33" s="95"/>
      <c r="BC33" s="95"/>
      <c r="BD33" s="95"/>
      <c r="BE33" s="95"/>
      <c r="BF33" s="95"/>
      <c r="BG33" s="95"/>
      <c r="BH33" s="95"/>
      <c r="BI33" s="95"/>
      <c r="BJ33" s="95"/>
      <c r="BK33" s="95"/>
    </row>
    <row r="34" spans="1:63" ht="151.5" customHeight="1">
      <c r="A34" s="443"/>
      <c r="B34" s="444"/>
      <c r="C34" s="437"/>
      <c r="D34" s="437"/>
      <c r="E34" s="437"/>
      <c r="F34" s="437"/>
      <c r="G34" s="437"/>
      <c r="H34" s="303"/>
      <c r="I34" s="303"/>
      <c r="J34" s="303"/>
      <c r="K34" s="303"/>
      <c r="L34" s="303"/>
      <c r="M34" s="303"/>
      <c r="N34" s="303"/>
      <c r="O34" s="303"/>
      <c r="P34" s="303"/>
      <c r="Q34" s="121"/>
      <c r="R34" s="303"/>
      <c r="S34" s="303"/>
      <c r="T34" s="303"/>
      <c r="U34" s="109">
        <v>2</v>
      </c>
      <c r="V34" s="110" t="s">
        <v>366</v>
      </c>
      <c r="W34" s="109" t="str">
        <f t="shared" si="0"/>
        <v>Impacto</v>
      </c>
      <c r="X34" s="111" t="s">
        <v>177</v>
      </c>
      <c r="Y34" s="111" t="s">
        <v>150</v>
      </c>
      <c r="Z34" s="112" t="str">
        <f t="shared" si="1"/>
        <v>25%</v>
      </c>
      <c r="AA34" s="111" t="s">
        <v>169</v>
      </c>
      <c r="AB34" s="111" t="s">
        <v>152</v>
      </c>
      <c r="AC34" s="111" t="s">
        <v>153</v>
      </c>
      <c r="AD34" s="113">
        <f>IFERROR(IF(AND(W33="Probabilidad",W34="Probabilidad"),(AF33-(+AF33*Z34)),IF(W34="Probabilidad",(O33-(+O33*Z34)),IF(W34="Impacto",AF33,""))),"")</f>
        <v>0.36</v>
      </c>
      <c r="AE34" s="114" t="str">
        <f t="shared" si="3"/>
        <v>Baja</v>
      </c>
      <c r="AF34" s="112">
        <f t="shared" si="4"/>
        <v>0.36</v>
      </c>
      <c r="AG34" s="114" t="str">
        <f t="shared" ca="1" si="5"/>
        <v>Moderado</v>
      </c>
      <c r="AH34" s="115">
        <f ca="1">IFERROR(IF(AND(W33="Impacto",W34="Impacto"),(AH33-(+AH33*Z34)),IF(W34="Impacto",(S33-(+S33*Z34)),IF(W34="Probabilidad",AH33,""))),"")</f>
        <v>0.44999999999999996</v>
      </c>
      <c r="AI34" s="116" t="str">
        <f t="shared" ca="1" si="6"/>
        <v>Moderado</v>
      </c>
      <c r="AJ34" s="111" t="s">
        <v>154</v>
      </c>
      <c r="AK34" s="117"/>
      <c r="AL34" s="434"/>
      <c r="AM34" s="434"/>
      <c r="AN34" s="434"/>
      <c r="AO34" s="122"/>
      <c r="AP34" s="123"/>
      <c r="AQ34" s="124"/>
      <c r="AR34" s="95"/>
      <c r="AS34" s="95"/>
      <c r="AT34" s="95"/>
      <c r="AU34" s="95"/>
      <c r="AV34" s="95"/>
      <c r="AW34" s="95"/>
      <c r="AX34" s="95"/>
      <c r="AY34" s="95"/>
      <c r="AZ34" s="95"/>
      <c r="BA34" s="95"/>
      <c r="BB34" s="95"/>
      <c r="BC34" s="95"/>
      <c r="BD34" s="95"/>
      <c r="BE34" s="95"/>
      <c r="BF34" s="95"/>
      <c r="BG34" s="95"/>
      <c r="BH34" s="95"/>
      <c r="BI34" s="95"/>
      <c r="BJ34" s="95"/>
      <c r="BK34" s="95"/>
    </row>
  </sheetData>
  <mergeCells count="191">
    <mergeCell ref="AL31:AL32"/>
    <mergeCell ref="AM31:AM32"/>
    <mergeCell ref="AN31:AN32"/>
    <mergeCell ref="AL33:AL34"/>
    <mergeCell ref="AM33:AM34"/>
    <mergeCell ref="AN33:AN34"/>
    <mergeCell ref="B29:B30"/>
    <mergeCell ref="A29:A30"/>
    <mergeCell ref="E29:E30"/>
    <mergeCell ref="D29:D30"/>
    <mergeCell ref="O29:O30"/>
    <mergeCell ref="P29:P30"/>
    <mergeCell ref="R29:R30"/>
    <mergeCell ref="T29:T30"/>
    <mergeCell ref="S29:S30"/>
    <mergeCell ref="AL29:AL30"/>
    <mergeCell ref="AM29:AM30"/>
    <mergeCell ref="AN29:AN30"/>
    <mergeCell ref="AK29:AK30"/>
    <mergeCell ref="G29:G30"/>
    <mergeCell ref="F29:F30"/>
    <mergeCell ref="H29:H30"/>
    <mergeCell ref="I29:I30"/>
    <mergeCell ref="J29:J30"/>
    <mergeCell ref="K29:K30"/>
    <mergeCell ref="L29:L30"/>
    <mergeCell ref="M29:M30"/>
    <mergeCell ref="N29:N30"/>
    <mergeCell ref="N33:N34"/>
    <mergeCell ref="C33:C34"/>
    <mergeCell ref="A33:A34"/>
    <mergeCell ref="B33:B34"/>
    <mergeCell ref="D33:D34"/>
    <mergeCell ref="E33:E34"/>
    <mergeCell ref="F33:F34"/>
    <mergeCell ref="G33:G34"/>
    <mergeCell ref="O31:O32"/>
    <mergeCell ref="G31:G32"/>
    <mergeCell ref="H31:H32"/>
    <mergeCell ref="I31:I32"/>
    <mergeCell ref="J31:J32"/>
    <mergeCell ref="K31:K32"/>
    <mergeCell ref="L31:L32"/>
    <mergeCell ref="M31:M32"/>
    <mergeCell ref="O33:O34"/>
    <mergeCell ref="P33:P34"/>
    <mergeCell ref="R33:R34"/>
    <mergeCell ref="S33:S34"/>
    <mergeCell ref="T33:T34"/>
    <mergeCell ref="H33:H34"/>
    <mergeCell ref="I33:I34"/>
    <mergeCell ref="J33:J34"/>
    <mergeCell ref="K33:K34"/>
    <mergeCell ref="L33:L34"/>
    <mergeCell ref="M33:M34"/>
    <mergeCell ref="P31:P32"/>
    <mergeCell ref="R31:R32"/>
    <mergeCell ref="S31:S32"/>
    <mergeCell ref="T31:T32"/>
    <mergeCell ref="Q25:Q26"/>
    <mergeCell ref="R25:R26"/>
    <mergeCell ref="U27:U28"/>
    <mergeCell ref="V27:V28"/>
    <mergeCell ref="W27:W28"/>
    <mergeCell ref="A27:A28"/>
    <mergeCell ref="B27:B28"/>
    <mergeCell ref="C27:C28"/>
    <mergeCell ref="A31:A32"/>
    <mergeCell ref="B31:B32"/>
    <mergeCell ref="C31:C32"/>
    <mergeCell ref="M25:M26"/>
    <mergeCell ref="N25:N26"/>
    <mergeCell ref="O25:O26"/>
    <mergeCell ref="F25:F26"/>
    <mergeCell ref="G25:G26"/>
    <mergeCell ref="F27:F28"/>
    <mergeCell ref="G27:G28"/>
    <mergeCell ref="H27:H28"/>
    <mergeCell ref="I27:I28"/>
    <mergeCell ref="J27:J28"/>
    <mergeCell ref="D25:D26"/>
    <mergeCell ref="E25:E26"/>
    <mergeCell ref="D27:D28"/>
    <mergeCell ref="E27:E28"/>
    <mergeCell ref="D31:D32"/>
    <mergeCell ref="E31:E32"/>
    <mergeCell ref="F31:F32"/>
    <mergeCell ref="N31:N32"/>
    <mergeCell ref="X27:X28"/>
    <mergeCell ref="Y27:Y28"/>
    <mergeCell ref="Z27:Z28"/>
    <mergeCell ref="AA27:AA28"/>
    <mergeCell ref="AB27:AB28"/>
    <mergeCell ref="AL27:AL28"/>
    <mergeCell ref="AM27:AM28"/>
    <mergeCell ref="AN27:AN28"/>
    <mergeCell ref="AC27:AC28"/>
    <mergeCell ref="AD27:AD28"/>
    <mergeCell ref="AE27:AE28"/>
    <mergeCell ref="AF27:AF28"/>
    <mergeCell ref="AG27:AG28"/>
    <mergeCell ref="AH27:AH28"/>
    <mergeCell ref="AI27:AI28"/>
    <mergeCell ref="AK27:AK28"/>
    <mergeCell ref="K27:K28"/>
    <mergeCell ref="L27:L28"/>
    <mergeCell ref="M27:M28"/>
    <mergeCell ref="N27:N28"/>
    <mergeCell ref="O27:O28"/>
    <mergeCell ref="P27:P28"/>
    <mergeCell ref="R27:R28"/>
    <mergeCell ref="S27:S28"/>
    <mergeCell ref="T27:T28"/>
    <mergeCell ref="AO25:AO26"/>
    <mergeCell ref="AP25:AP26"/>
    <mergeCell ref="AQ25:AQ26"/>
    <mergeCell ref="D22:T22"/>
    <mergeCell ref="A24:M24"/>
    <mergeCell ref="N24:T24"/>
    <mergeCell ref="AD24:AJ24"/>
    <mergeCell ref="AL24:AQ24"/>
    <mergeCell ref="A25:A26"/>
    <mergeCell ref="W25:W26"/>
    <mergeCell ref="H25:K25"/>
    <mergeCell ref="L25:L26"/>
    <mergeCell ref="S25:S26"/>
    <mergeCell ref="T25:T26"/>
    <mergeCell ref="U25:U26"/>
    <mergeCell ref="V25:V26"/>
    <mergeCell ref="AD25:AD26"/>
    <mergeCell ref="AE25:AE26"/>
    <mergeCell ref="AF25:AF26"/>
    <mergeCell ref="AG25:AG26"/>
    <mergeCell ref="AH25:AH26"/>
    <mergeCell ref="AI25:AI26"/>
    <mergeCell ref="AJ25:AJ26"/>
    <mergeCell ref="AK25:AK26"/>
    <mergeCell ref="A17:T17"/>
    <mergeCell ref="A18:C18"/>
    <mergeCell ref="A21:C21"/>
    <mergeCell ref="A22:C22"/>
    <mergeCell ref="U24:AC24"/>
    <mergeCell ref="X25:AC25"/>
    <mergeCell ref="AL25:AL26"/>
    <mergeCell ref="AM25:AM26"/>
    <mergeCell ref="AN25:AN26"/>
    <mergeCell ref="D18:T18"/>
    <mergeCell ref="U18:W18"/>
    <mergeCell ref="A19:C19"/>
    <mergeCell ref="D19:T19"/>
    <mergeCell ref="A20:C20"/>
    <mergeCell ref="D20:T20"/>
    <mergeCell ref="D21:T21"/>
    <mergeCell ref="B25:B26"/>
    <mergeCell ref="C25:C26"/>
    <mergeCell ref="P25:P26"/>
    <mergeCell ref="C12:D12"/>
    <mergeCell ref="E12:P12"/>
    <mergeCell ref="T12:V12"/>
    <mergeCell ref="W12:AI12"/>
    <mergeCell ref="E13:P13"/>
    <mergeCell ref="T13:V13"/>
    <mergeCell ref="W13:AI13"/>
    <mergeCell ref="C13:D13"/>
    <mergeCell ref="C14:D14"/>
    <mergeCell ref="E14:P14"/>
    <mergeCell ref="T14:V14"/>
    <mergeCell ref="W14:AI14"/>
    <mergeCell ref="C8:P8"/>
    <mergeCell ref="T8:AI8"/>
    <mergeCell ref="E9:P9"/>
    <mergeCell ref="T9:V9"/>
    <mergeCell ref="W9:AI9"/>
    <mergeCell ref="T11:V11"/>
    <mergeCell ref="W11:AI11"/>
    <mergeCell ref="C9:D9"/>
    <mergeCell ref="C10:D10"/>
    <mergeCell ref="E10:P10"/>
    <mergeCell ref="T10:V10"/>
    <mergeCell ref="W10:AI10"/>
    <mergeCell ref="C11:D11"/>
    <mergeCell ref="E11:P11"/>
    <mergeCell ref="A1:G3"/>
    <mergeCell ref="H1:AD1"/>
    <mergeCell ref="AE1:AN1"/>
    <mergeCell ref="H2:AD2"/>
    <mergeCell ref="AE2:AN2"/>
    <mergeCell ref="H3:AD3"/>
    <mergeCell ref="AE3:AN3"/>
    <mergeCell ref="A5:C5"/>
    <mergeCell ref="D5:F5"/>
  </mergeCells>
  <conditionalFormatting sqref="R29 R31:R34">
    <cfRule type="cellIs" dxfId="196" priority="14" operator="equal">
      <formula>"Catastrófico"</formula>
    </cfRule>
  </conditionalFormatting>
  <conditionalFormatting sqref="R29 R31:R34">
    <cfRule type="cellIs" dxfId="195" priority="15" operator="equal">
      <formula>"Mayor"</formula>
    </cfRule>
  </conditionalFormatting>
  <conditionalFormatting sqref="R29 R31:R34">
    <cfRule type="cellIs" dxfId="194" priority="16" operator="equal">
      <formula>"Moderado"</formula>
    </cfRule>
  </conditionalFormatting>
  <conditionalFormatting sqref="R29 R31:R34">
    <cfRule type="cellIs" dxfId="193" priority="17" operator="equal">
      <formula>"Menor"</formula>
    </cfRule>
  </conditionalFormatting>
  <conditionalFormatting sqref="R29 R31:R34">
    <cfRule type="cellIs" dxfId="192" priority="18" operator="equal">
      <formula>"Leve"</formula>
    </cfRule>
  </conditionalFormatting>
  <conditionalFormatting sqref="AE27:AE28">
    <cfRule type="cellIs" dxfId="191" priority="19" operator="equal">
      <formula>"Muy Alta"</formula>
    </cfRule>
  </conditionalFormatting>
  <conditionalFormatting sqref="AE27:AE28">
    <cfRule type="cellIs" dxfId="190" priority="20" operator="equal">
      <formula>"Alta"</formula>
    </cfRule>
  </conditionalFormatting>
  <conditionalFormatting sqref="AE27:AE28">
    <cfRule type="cellIs" dxfId="189" priority="21" operator="equal">
      <formula>"Media"</formula>
    </cfRule>
  </conditionalFormatting>
  <conditionalFormatting sqref="AE27:AE28">
    <cfRule type="cellIs" dxfId="188" priority="22" operator="equal">
      <formula>"Baja"</formula>
    </cfRule>
  </conditionalFormatting>
  <conditionalFormatting sqref="AE27:AE28">
    <cfRule type="cellIs" dxfId="187" priority="23" operator="equal">
      <formula>"Muy Baja"</formula>
    </cfRule>
  </conditionalFormatting>
  <conditionalFormatting sqref="AG27:AG28">
    <cfRule type="cellIs" dxfId="186" priority="24" operator="equal">
      <formula>"Catastrófico"</formula>
    </cfRule>
  </conditionalFormatting>
  <conditionalFormatting sqref="AG27:AG28">
    <cfRule type="cellIs" dxfId="185" priority="25" operator="equal">
      <formula>"Mayor"</formula>
    </cfRule>
  </conditionalFormatting>
  <conditionalFormatting sqref="AG27:AG28">
    <cfRule type="cellIs" dxfId="184" priority="26" operator="equal">
      <formula>"Moderado"</formula>
    </cfRule>
  </conditionalFormatting>
  <conditionalFormatting sqref="AG27:AG28">
    <cfRule type="cellIs" dxfId="183" priority="27" operator="equal">
      <formula>"Menor"</formula>
    </cfRule>
  </conditionalFormatting>
  <conditionalFormatting sqref="AG27:AG28">
    <cfRule type="cellIs" dxfId="182" priority="28" operator="equal">
      <formula>"Leve"</formula>
    </cfRule>
  </conditionalFormatting>
  <conditionalFormatting sqref="AI27:AI28">
    <cfRule type="cellIs" dxfId="181" priority="29" operator="equal">
      <formula>"Extremo"</formula>
    </cfRule>
  </conditionalFormatting>
  <conditionalFormatting sqref="AI27:AI28">
    <cfRule type="cellIs" dxfId="180" priority="30" operator="equal">
      <formula>"Alto"</formula>
    </cfRule>
  </conditionalFormatting>
  <conditionalFormatting sqref="AI27:AI28">
    <cfRule type="cellIs" dxfId="179" priority="31" operator="equal">
      <formula>"Moderado"</formula>
    </cfRule>
  </conditionalFormatting>
  <conditionalFormatting sqref="AI27:AI28">
    <cfRule type="cellIs" dxfId="178" priority="32" operator="equal">
      <formula>"Bajo"</formula>
    </cfRule>
  </conditionalFormatting>
  <conditionalFormatting sqref="N27:N29 N33:N34 N31">
    <cfRule type="cellIs" dxfId="177" priority="33" operator="equal">
      <formula>"Muy Alta"</formula>
    </cfRule>
  </conditionalFormatting>
  <conditionalFormatting sqref="N27:N29 N33:N34 N31">
    <cfRule type="cellIs" dxfId="176" priority="34" operator="equal">
      <formula>"Alta"</formula>
    </cfRule>
  </conditionalFormatting>
  <conditionalFormatting sqref="N27:N29 N33:N34 N31">
    <cfRule type="cellIs" dxfId="175" priority="35" operator="equal">
      <formula>"Media"</formula>
    </cfRule>
  </conditionalFormatting>
  <conditionalFormatting sqref="N27:N29 N33:N34 N31">
    <cfRule type="cellIs" dxfId="174" priority="36" operator="equal">
      <formula>"Baja"</formula>
    </cfRule>
  </conditionalFormatting>
  <conditionalFormatting sqref="N27:N29 N33:N34 N31">
    <cfRule type="cellIs" dxfId="173" priority="37" operator="equal">
      <formula>"Muy Baja"</formula>
    </cfRule>
  </conditionalFormatting>
  <conditionalFormatting sqref="T29 T31:T34">
    <cfRule type="cellIs" dxfId="172" priority="38" operator="equal">
      <formula>"Extremo"</formula>
    </cfRule>
  </conditionalFormatting>
  <conditionalFormatting sqref="T29 T31:T34">
    <cfRule type="cellIs" dxfId="171" priority="39" operator="equal">
      <formula>"Alto"</formula>
    </cfRule>
  </conditionalFormatting>
  <conditionalFormatting sqref="T29 T31:T34">
    <cfRule type="cellIs" dxfId="170" priority="40" operator="equal">
      <formula>"Moderado"</formula>
    </cfRule>
  </conditionalFormatting>
  <conditionalFormatting sqref="T29 T31:T34">
    <cfRule type="cellIs" dxfId="169" priority="41" operator="equal">
      <formula>"Bajo"</formula>
    </cfRule>
  </conditionalFormatting>
  <conditionalFormatting sqref="AE29:AE30">
    <cfRule type="cellIs" dxfId="168" priority="42" operator="equal">
      <formula>"Muy Alta"</formula>
    </cfRule>
  </conditionalFormatting>
  <conditionalFormatting sqref="AE29:AE30">
    <cfRule type="cellIs" dxfId="167" priority="43" operator="equal">
      <formula>"Alta"</formula>
    </cfRule>
  </conditionalFormatting>
  <conditionalFormatting sqref="AE29:AE30">
    <cfRule type="cellIs" dxfId="166" priority="44" operator="equal">
      <formula>"Media"</formula>
    </cfRule>
  </conditionalFormatting>
  <conditionalFormatting sqref="AE29:AE30">
    <cfRule type="cellIs" dxfId="165" priority="45" operator="equal">
      <formula>"Baja"</formula>
    </cfRule>
  </conditionalFormatting>
  <conditionalFormatting sqref="AE29:AE30">
    <cfRule type="cellIs" dxfId="164" priority="46" operator="equal">
      <formula>"Muy Baja"</formula>
    </cfRule>
  </conditionalFormatting>
  <conditionalFormatting sqref="AG29:AG30">
    <cfRule type="cellIs" dxfId="163" priority="47" operator="equal">
      <formula>"Catastrófico"</formula>
    </cfRule>
  </conditionalFormatting>
  <conditionalFormatting sqref="AG29:AG30">
    <cfRule type="cellIs" dxfId="162" priority="48" operator="equal">
      <formula>"Mayor"</formula>
    </cfRule>
  </conditionalFormatting>
  <conditionalFormatting sqref="AG29:AG30">
    <cfRule type="cellIs" dxfId="161" priority="49" operator="equal">
      <formula>"Moderado"</formula>
    </cfRule>
  </conditionalFormatting>
  <conditionalFormatting sqref="AG29:AG30">
    <cfRule type="cellIs" dxfId="160" priority="50" operator="equal">
      <formula>"Menor"</formula>
    </cfRule>
  </conditionalFormatting>
  <conditionalFormatting sqref="AG29:AG30">
    <cfRule type="cellIs" dxfId="159" priority="51" operator="equal">
      <formula>"Leve"</formula>
    </cfRule>
  </conditionalFormatting>
  <conditionalFormatting sqref="AI29:AI30">
    <cfRule type="cellIs" dxfId="158" priority="52" operator="equal">
      <formula>"Extremo"</formula>
    </cfRule>
  </conditionalFormatting>
  <conditionalFormatting sqref="AI29:AI30">
    <cfRule type="cellIs" dxfId="157" priority="53" operator="equal">
      <formula>"Alto"</formula>
    </cfRule>
  </conditionalFormatting>
  <conditionalFormatting sqref="AI29:AI30">
    <cfRule type="cellIs" dxfId="156" priority="54" operator="equal">
      <formula>"Moderado"</formula>
    </cfRule>
  </conditionalFormatting>
  <conditionalFormatting sqref="AI29:AI30">
    <cfRule type="cellIs" dxfId="155" priority="55" operator="equal">
      <formula>"Bajo"</formula>
    </cfRule>
  </conditionalFormatting>
  <conditionalFormatting sqref="T31:T34">
    <cfRule type="cellIs" dxfId="154" priority="56" operator="equal">
      <formula>"Extremo"</formula>
    </cfRule>
  </conditionalFormatting>
  <conditionalFormatting sqref="T31:T34">
    <cfRule type="cellIs" dxfId="153" priority="57" operator="equal">
      <formula>"Alto"</formula>
    </cfRule>
  </conditionalFormatting>
  <conditionalFormatting sqref="T31:T34">
    <cfRule type="cellIs" dxfId="152" priority="58" operator="equal">
      <formula>"Moderado"</formula>
    </cfRule>
  </conditionalFormatting>
  <conditionalFormatting sqref="T31:T34">
    <cfRule type="cellIs" dxfId="151" priority="59" operator="equal">
      <formula>"Bajo"</formula>
    </cfRule>
  </conditionalFormatting>
  <conditionalFormatting sqref="AE30:AE32">
    <cfRule type="cellIs" dxfId="150" priority="60" operator="equal">
      <formula>"Muy Alta"</formula>
    </cfRule>
  </conditionalFormatting>
  <conditionalFormatting sqref="AE30:AE32">
    <cfRule type="cellIs" dxfId="149" priority="61" operator="equal">
      <formula>"Alta"</formula>
    </cfRule>
  </conditionalFormatting>
  <conditionalFormatting sqref="AE30:AE32">
    <cfRule type="cellIs" dxfId="148" priority="62" operator="equal">
      <formula>"Media"</formula>
    </cfRule>
  </conditionalFormatting>
  <conditionalFormatting sqref="AE30:AE32">
    <cfRule type="cellIs" dxfId="147" priority="63" operator="equal">
      <formula>"Baja"</formula>
    </cfRule>
  </conditionalFormatting>
  <conditionalFormatting sqref="AE30:AE32">
    <cfRule type="cellIs" dxfId="146" priority="64" operator="equal">
      <formula>"Muy Baja"</formula>
    </cfRule>
  </conditionalFormatting>
  <conditionalFormatting sqref="AG30:AG32">
    <cfRule type="cellIs" dxfId="145" priority="65" operator="equal">
      <formula>"Catastrófico"</formula>
    </cfRule>
  </conditionalFormatting>
  <conditionalFormatting sqref="AG30:AG32">
    <cfRule type="cellIs" dxfId="144" priority="66" operator="equal">
      <formula>"Mayor"</formula>
    </cfRule>
  </conditionalFormatting>
  <conditionalFormatting sqref="AG30:AG32">
    <cfRule type="cellIs" dxfId="143" priority="67" operator="equal">
      <formula>"Moderado"</formula>
    </cfRule>
  </conditionalFormatting>
  <conditionalFormatting sqref="AG30:AG32">
    <cfRule type="cellIs" dxfId="142" priority="68" operator="equal">
      <formula>"Menor"</formula>
    </cfRule>
  </conditionalFormatting>
  <conditionalFormatting sqref="AG30:AG32">
    <cfRule type="cellIs" dxfId="141" priority="69" operator="equal">
      <formula>"Leve"</formula>
    </cfRule>
  </conditionalFormatting>
  <conditionalFormatting sqref="AI30:AI32">
    <cfRule type="cellIs" dxfId="140" priority="70" operator="equal">
      <formula>"Extremo"</formula>
    </cfRule>
  </conditionalFormatting>
  <conditionalFormatting sqref="AI30:AI32">
    <cfRule type="cellIs" dxfId="139" priority="71" operator="equal">
      <formula>"Alto"</formula>
    </cfRule>
  </conditionalFormatting>
  <conditionalFormatting sqref="AI30:AI32">
    <cfRule type="cellIs" dxfId="138" priority="72" operator="equal">
      <formula>"Moderado"</formula>
    </cfRule>
  </conditionalFormatting>
  <conditionalFormatting sqref="AI30:AI32">
    <cfRule type="cellIs" dxfId="137" priority="73" operator="equal">
      <formula>"Bajo"</formula>
    </cfRule>
  </conditionalFormatting>
  <conditionalFormatting sqref="T29 T31:T34">
    <cfRule type="cellIs" dxfId="136" priority="74" operator="equal">
      <formula>"Extremo"</formula>
    </cfRule>
  </conditionalFormatting>
  <conditionalFormatting sqref="T29 T31:T34">
    <cfRule type="cellIs" dxfId="135" priority="75" operator="equal">
      <formula>"Alto"</formula>
    </cfRule>
  </conditionalFormatting>
  <conditionalFormatting sqref="T29 T31:T34">
    <cfRule type="cellIs" dxfId="134" priority="76" operator="equal">
      <formula>"Moderado"</formula>
    </cfRule>
  </conditionalFormatting>
  <conditionalFormatting sqref="T29 T31:T34">
    <cfRule type="cellIs" dxfId="133" priority="77" operator="equal">
      <formula>"Bajo"</formula>
    </cfRule>
  </conditionalFormatting>
  <conditionalFormatting sqref="AE27:AE34">
    <cfRule type="cellIs" dxfId="132" priority="78" operator="equal">
      <formula>"Muy Alta"</formula>
    </cfRule>
  </conditionalFormatting>
  <conditionalFormatting sqref="AE27:AE34">
    <cfRule type="cellIs" dxfId="131" priority="79" operator="equal">
      <formula>"Alta"</formula>
    </cfRule>
  </conditionalFormatting>
  <conditionalFormatting sqref="AE27:AE34">
    <cfRule type="cellIs" dxfId="130" priority="80" operator="equal">
      <formula>"Media"</formula>
    </cfRule>
  </conditionalFormatting>
  <conditionalFormatting sqref="AE27:AE34">
    <cfRule type="cellIs" dxfId="129" priority="81" operator="equal">
      <formula>"Baja"</formula>
    </cfRule>
  </conditionalFormatting>
  <conditionalFormatting sqref="AE27:AE34">
    <cfRule type="cellIs" dxfId="128" priority="82" operator="equal">
      <formula>"Muy Baja"</formula>
    </cfRule>
  </conditionalFormatting>
  <conditionalFormatting sqref="AG27:AG34">
    <cfRule type="cellIs" dxfId="127" priority="83" operator="equal">
      <formula>"Catastrófico"</formula>
    </cfRule>
  </conditionalFormatting>
  <conditionalFormatting sqref="AG27:AG34">
    <cfRule type="cellIs" dxfId="126" priority="84" operator="equal">
      <formula>"Mayor"</formula>
    </cfRule>
  </conditionalFormatting>
  <conditionalFormatting sqref="AG27:AG34">
    <cfRule type="cellIs" dxfId="125" priority="85" operator="equal">
      <formula>"Moderado"</formula>
    </cfRule>
  </conditionalFormatting>
  <conditionalFormatting sqref="AG27:AG34">
    <cfRule type="cellIs" dxfId="124" priority="86" operator="equal">
      <formula>"Menor"</formula>
    </cfRule>
  </conditionalFormatting>
  <conditionalFormatting sqref="AG27:AG34">
    <cfRule type="cellIs" dxfId="123" priority="87" operator="equal">
      <formula>"Leve"</formula>
    </cfRule>
  </conditionalFormatting>
  <conditionalFormatting sqref="AI33:AI34">
    <cfRule type="cellIs" dxfId="122" priority="88" operator="equal">
      <formula>"Extremo"</formula>
    </cfRule>
  </conditionalFormatting>
  <conditionalFormatting sqref="AI33:AI34">
    <cfRule type="cellIs" dxfId="121" priority="89" operator="equal">
      <formula>"Alto"</formula>
    </cfRule>
  </conditionalFormatting>
  <conditionalFormatting sqref="AI33:AI34">
    <cfRule type="cellIs" dxfId="120" priority="90" operator="equal">
      <formula>"Moderado"</formula>
    </cfRule>
  </conditionalFormatting>
  <conditionalFormatting sqref="AI33:AI34">
    <cfRule type="cellIs" dxfId="119" priority="91" operator="equal">
      <formula>"Bajo"</formula>
    </cfRule>
  </conditionalFormatting>
  <conditionalFormatting sqref="AI27:AI34">
    <cfRule type="cellIs" dxfId="104" priority="106" operator="equal">
      <formula>"Extremo"</formula>
    </cfRule>
  </conditionalFormatting>
  <conditionalFormatting sqref="AI27:AI34">
    <cfRule type="cellIs" dxfId="103" priority="107" operator="equal">
      <formula>"Alto"</formula>
    </cfRule>
  </conditionalFormatting>
  <conditionalFormatting sqref="AI27:AI34">
    <cfRule type="cellIs" dxfId="102" priority="108" operator="equal">
      <formula>"Moderado"</formula>
    </cfRule>
  </conditionalFormatting>
  <conditionalFormatting sqref="AI27:AI34">
    <cfRule type="cellIs" dxfId="101" priority="109" operator="equal">
      <formula>"Bajo"</formula>
    </cfRule>
  </conditionalFormatting>
  <conditionalFormatting sqref="Q29:Q34">
    <cfRule type="containsText" dxfId="13" priority="197" operator="containsText" text="❌">
      <formula>NOT(ISERROR(SEARCH(("❌"),(Q29))))</formula>
    </cfRule>
  </conditionalFormatting>
  <conditionalFormatting sqref="R27">
    <cfRule type="cellIs" dxfId="12" priority="9" operator="equal">
      <formula>"Catastrófico"</formula>
    </cfRule>
  </conditionalFormatting>
  <conditionalFormatting sqref="R27">
    <cfRule type="cellIs" dxfId="11" priority="10" operator="equal">
      <formula>"Mayor"</formula>
    </cfRule>
  </conditionalFormatting>
  <conditionalFormatting sqref="R27">
    <cfRule type="cellIs" dxfId="10" priority="11" operator="equal">
      <formula>"Moderado"</formula>
    </cfRule>
  </conditionalFormatting>
  <conditionalFormatting sqref="R27">
    <cfRule type="cellIs" dxfId="9" priority="12" operator="equal">
      <formula>"Menor"</formula>
    </cfRule>
  </conditionalFormatting>
  <conditionalFormatting sqref="R27">
    <cfRule type="cellIs" dxfId="8" priority="13" operator="equal">
      <formula>"Leve"</formula>
    </cfRule>
  </conditionalFormatting>
  <conditionalFormatting sqref="T27">
    <cfRule type="cellIs" dxfId="7" priority="1" operator="equal">
      <formula>"Extremo"</formula>
    </cfRule>
  </conditionalFormatting>
  <conditionalFormatting sqref="T27">
    <cfRule type="cellIs" dxfId="6" priority="2" operator="equal">
      <formula>"Alto"</formula>
    </cfRule>
  </conditionalFormatting>
  <conditionalFormatting sqref="T27">
    <cfRule type="cellIs" dxfId="5" priority="3" operator="equal">
      <formula>"Moderado"</formula>
    </cfRule>
  </conditionalFormatting>
  <conditionalFormatting sqref="T27">
    <cfRule type="cellIs" dxfId="4" priority="4" operator="equal">
      <formula>"Bajo"</formula>
    </cfRule>
  </conditionalFormatting>
  <conditionalFormatting sqref="T27">
    <cfRule type="cellIs" dxfId="3" priority="5" operator="equal">
      <formula>"Extremo"</formula>
    </cfRule>
  </conditionalFormatting>
  <conditionalFormatting sqref="T27">
    <cfRule type="cellIs" dxfId="2" priority="6" operator="equal">
      <formula>"Alto"</formula>
    </cfRule>
  </conditionalFormatting>
  <conditionalFormatting sqref="T27">
    <cfRule type="cellIs" dxfId="1" priority="7" operator="equal">
      <formula>"Moderado"</formula>
    </cfRule>
  </conditionalFormatting>
  <conditionalFormatting sqref="T27">
    <cfRule type="cellIs" dxfId="0" priority="8" operator="equal">
      <formula>"Bajo"</formula>
    </cfRule>
  </conditionalFormatting>
  <pageMargins left="0.7" right="0.7" top="0.75" bottom="0.75" header="0" footer="0"/>
  <pageSetup scale="15" orientation="portrait" r:id="rId1"/>
  <colBreaks count="1" manualBreakCount="1">
    <brk id="40" max="1048575" man="1"/>
  </colBreaks>
  <drawing r:id="rId2"/>
  <legacyDrawing r:id="rId3"/>
  <extLst>
    <ext xmlns:x14="http://schemas.microsoft.com/office/spreadsheetml/2009/9/main" uri="{CCE6A557-97BC-4b89-ADB6-D9C93CAAB3DF}">
      <x14:dataValidations xmlns:xm="http://schemas.microsoft.com/office/excel/2006/main" count="15">
        <x14:dataValidation type="list" allowBlank="1" showErrorMessage="1" xr:uid="{00000000-0002-0000-0100-000000000000}">
          <x14:formula1>
            <xm:f>'Opciones Tratamiento'!$B$13:$B$19</xm:f>
          </x14:formula1>
          <xm:sqref>L27 L33 L29 L31</xm:sqref>
        </x14:dataValidation>
        <x14:dataValidation type="list" allowBlank="1" showErrorMessage="1" xr:uid="{00000000-0002-0000-0100-000001000000}">
          <x14:formula1>
            <xm:f>'Tabla Impacto'!$F$210:$F$221</xm:f>
          </x14:formula1>
          <xm:sqref>P27 P33 P29 P31</xm:sqref>
        </x14:dataValidation>
        <x14:dataValidation type="list" allowBlank="1" showErrorMessage="1" xr:uid="{00000000-0002-0000-0100-000002000000}">
          <x14:formula1>
            <xm:f>'Tabla Valoración controles'!$D$7:$D$8</xm:f>
          </x14:formula1>
          <xm:sqref>Y27 Y29:Y34</xm:sqref>
        </x14:dataValidation>
        <x14:dataValidation type="custom" allowBlank="1" showInputMessage="1" showErrorMessage="1" prompt="Recuerde que las acciones se generan bajo la medida de mitigar el riesgo" xr:uid="{00000000-0002-0000-0100-000003000000}">
          <x14:formula1>
            <xm:f>IF(OR(AI27='Opciones Tratamiento'!$B$2,AI27='Opciones Tratamiento'!$B$3,AI27='Opciones Tratamiento'!$B$4),ISBLANK(AI27),ISTEXT(AI27))</xm:f>
          </x14:formula1>
          <xm:sqref>AK27:AL27 AK31:AK34 AK29:AL29 AL31 AL33</xm:sqref>
        </x14:dataValidation>
        <x14:dataValidation type="list" allowBlank="1" showErrorMessage="1" xr:uid="{00000000-0002-0000-0100-000004000000}">
          <x14:formula1>
            <xm:f>'Opciones Tratamiento'!$B$9:$B$10</xm:f>
          </x14:formula1>
          <xm:sqref>AQ27:AQ34</xm:sqref>
        </x14:dataValidation>
        <x14:dataValidation type="list" allowBlank="1" showErrorMessage="1" xr:uid="{00000000-0002-0000-0100-000005000000}">
          <x14:formula1>
            <xm:f>'Tabla Valoración controles'!$D$9:$D$10</xm:f>
          </x14:formula1>
          <xm:sqref>AA27 AA29:AA34</xm:sqref>
        </x14:dataValidation>
        <x14:dataValidation type="list" allowBlank="1" showErrorMessage="1" xr:uid="{00000000-0002-0000-0100-000007000000}">
          <x14:formula1>
            <xm:f>'Tabla Valoración controles'!$D$4:$D$6</xm:f>
          </x14:formula1>
          <xm:sqref>X27 X29:X34</xm:sqref>
        </x14:dataValidation>
        <x14:dataValidation type="list" allowBlank="1" showErrorMessage="1" xr:uid="{00000000-0002-0000-0100-000008000000}">
          <x14:formula1>
            <xm:f>'Tabla Valoración controles'!$D$13:$D$14</xm:f>
          </x14:formula1>
          <xm:sqref>AC27 AC29:AC34</xm:sqref>
        </x14:dataValidation>
        <x14:dataValidation type="custom" allowBlank="1" showInputMessage="1" showErrorMessage="1" prompt="Recuerde que las acciones se generan bajo la medida de mitigar el riesgo" xr:uid="{00000000-0002-0000-0100-000009000000}">
          <x14:formula1>
            <xm:f>IF(OR(AJ27='Opciones Tratamiento'!$B$2,AJ27='Opciones Tratamiento'!$B$3,AJ27='Opciones Tratamiento'!$B$4),ISBLANK(AJ27),ISTEXT(AJ27))</xm:f>
          </x14:formula1>
          <xm:sqref>AN27 AN29 AN31 AN33</xm:sqref>
        </x14:dataValidation>
        <x14:dataValidation type="custom" allowBlank="1" showInputMessage="1" showErrorMessage="1" prompt="Recuerde que las acciones se generan bajo la medida de mitigar el riesgo" xr:uid="{00000000-0002-0000-0100-00000A000000}">
          <x14:formula1>
            <xm:f>IF(OR(AJ27='Opciones Tratamiento'!$B$2,AJ27='Opciones Tratamiento'!$B$3,AJ27='Opciones Tratamiento'!$B$4),ISBLANK(AJ27),ISTEXT(AJ27))</xm:f>
          </x14:formula1>
          <xm:sqref>AM27 AM29 AM31 AM33</xm:sqref>
        </x14:dataValidation>
        <x14:dataValidation type="list" allowBlank="1" showErrorMessage="1" xr:uid="{00000000-0002-0000-0100-00000B000000}">
          <x14:formula1>
            <xm:f>'Tabla Valoración controles'!$D$11:$D$12</xm:f>
          </x14:formula1>
          <xm:sqref>AB27 AB29:AB34</xm:sqref>
        </x14:dataValidation>
        <x14:dataValidation type="list" allowBlank="1" showErrorMessage="1" xr:uid="{00000000-0002-0000-0100-00000D000000}">
          <x14:formula1>
            <xm:f>'Opciones Tratamiento'!$E$2:$E$4</xm:f>
          </x14:formula1>
          <xm:sqref>C27 C29:C31 C33</xm:sqref>
        </x14:dataValidation>
        <x14:dataValidation type="list" allowBlank="1" showErrorMessage="1" xr:uid="{00000000-0002-0000-0100-00000E000000}">
          <x14:formula1>
            <xm:f>'Opciones Tratamiento'!$B$2:$B$5</xm:f>
          </x14:formula1>
          <xm:sqref>AJ27:AJ34</xm:sqref>
        </x14:dataValidation>
        <x14:dataValidation type="custom" allowBlank="1" showInputMessage="1" showErrorMessage="1" prompt="Recuerde que las acciones se generan bajo la medida de mitigar el riesgo" xr:uid="{00000000-0002-0000-0100-000006000000}">
          <x14:formula1>
            <xm:f>IF(OR(AJ27='Opciones Tratamiento'!$B$2,AJ27='Opciones Tratamiento'!$B$3,AJ27='Opciones Tratamiento'!$B$4),ISBLANK(AJ27),ISTEXT(AJ27))</xm:f>
          </x14:formula1>
          <xm:sqref>AO27:AO34</xm:sqref>
        </x14:dataValidation>
        <x14:dataValidation type="custom" allowBlank="1" showInputMessage="1" showErrorMessage="1" prompt="Recuerde que las acciones se generan bajo la medida de mitigar el riesgo" xr:uid="{00000000-0002-0000-0100-00000C000000}">
          <x14:formula1>
            <xm:f>IF(OR(AJ27='Opciones Tratamiento'!$B$2,AJ27='Opciones Tratamiento'!$B$3,AJ27='Opciones Tratamiento'!$B$4),ISBLANK(AJ27),ISTEXT(AJ27))</xm:f>
          </x14:formula1>
          <xm:sqref>AP27:AP34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election sqref="A1:O1"/>
    </sheetView>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18" customHeight="1">
      <c r="A2" s="2"/>
      <c r="B2" s="367" t="s">
        <v>178</v>
      </c>
      <c r="C2" s="253"/>
      <c r="D2" s="253"/>
      <c r="E2" s="253"/>
      <c r="F2" s="253"/>
      <c r="G2" s="253"/>
      <c r="H2" s="253"/>
      <c r="I2" s="253"/>
      <c r="J2" s="368" t="s">
        <v>15</v>
      </c>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2"/>
      <c r="AO2" s="2"/>
      <c r="AP2" s="2"/>
      <c r="AQ2" s="2"/>
      <c r="AR2" s="2"/>
      <c r="AS2" s="2"/>
      <c r="AT2" s="2"/>
      <c r="AU2" s="2"/>
      <c r="AV2" s="2"/>
      <c r="AW2" s="2"/>
      <c r="AX2" s="2"/>
      <c r="AY2" s="2"/>
      <c r="AZ2" s="2"/>
      <c r="BA2" s="2"/>
      <c r="BB2" s="2"/>
      <c r="BC2" s="2"/>
      <c r="BD2" s="2"/>
      <c r="BE2" s="2"/>
      <c r="BF2" s="2"/>
      <c r="BG2" s="2"/>
      <c r="BH2" s="2"/>
      <c r="BI2" s="2"/>
    </row>
    <row r="3" spans="1:61" ht="18.75" customHeight="1">
      <c r="A3" s="2"/>
      <c r="B3" s="253"/>
      <c r="C3" s="253"/>
      <c r="D3" s="253"/>
      <c r="E3" s="253"/>
      <c r="F3" s="253"/>
      <c r="G3" s="253"/>
      <c r="H3" s="253"/>
      <c r="I3" s="253"/>
      <c r="J3" s="332"/>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
      <c r="AO3" s="2"/>
      <c r="AP3" s="2"/>
      <c r="AQ3" s="2"/>
      <c r="AR3" s="2"/>
      <c r="AS3" s="2"/>
      <c r="AT3" s="2"/>
      <c r="AU3" s="2"/>
      <c r="AV3" s="2"/>
      <c r="AW3" s="2"/>
      <c r="AX3" s="2"/>
      <c r="AY3" s="2"/>
      <c r="AZ3" s="2"/>
      <c r="BA3" s="2"/>
      <c r="BB3" s="2"/>
      <c r="BC3" s="2"/>
      <c r="BD3" s="2"/>
      <c r="BE3" s="2"/>
      <c r="BF3" s="2"/>
      <c r="BG3" s="2"/>
      <c r="BH3" s="2"/>
      <c r="BI3" s="2"/>
    </row>
    <row r="4" spans="1:61" ht="15" customHeight="1">
      <c r="A4" s="2"/>
      <c r="B4" s="253"/>
      <c r="C4" s="253"/>
      <c r="D4" s="253"/>
      <c r="E4" s="253"/>
      <c r="F4" s="253"/>
      <c r="G4" s="253"/>
      <c r="H4" s="253"/>
      <c r="I4" s="253"/>
      <c r="J4" s="332"/>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
      <c r="AO4" s="2"/>
      <c r="AP4" s="2"/>
      <c r="AQ4" s="2"/>
      <c r="AR4" s="2"/>
      <c r="AS4" s="2"/>
      <c r="AT4" s="2"/>
      <c r="AU4" s="2"/>
      <c r="AV4" s="2"/>
      <c r="AW4" s="2"/>
      <c r="AX4" s="2"/>
      <c r="AY4" s="2"/>
      <c r="AZ4" s="2"/>
      <c r="BA4" s="2"/>
      <c r="BB4" s="2"/>
      <c r="BC4" s="2"/>
      <c r="BD4" s="2"/>
      <c r="BE4" s="2"/>
      <c r="BF4" s="2"/>
      <c r="BG4" s="2"/>
      <c r="BH4" s="2"/>
      <c r="BI4" s="2"/>
    </row>
    <row r="5" spans="1:61" ht="14.2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row>
    <row r="6" spans="1:61" ht="15" customHeight="1">
      <c r="A6" s="2"/>
      <c r="B6" s="369" t="s">
        <v>179</v>
      </c>
      <c r="C6" s="334"/>
      <c r="D6" s="331"/>
      <c r="E6" s="363" t="s">
        <v>180</v>
      </c>
      <c r="F6" s="338"/>
      <c r="G6" s="338"/>
      <c r="H6" s="338"/>
      <c r="I6" s="345"/>
      <c r="J6" s="337" t="str">
        <f ca="1">IF(AND('Mapa final'!$N$27="Muy Alta",'Mapa final'!$R$27="Leve"),CONCATENATE("R",'Mapa final'!$A$27),"")</f>
        <v/>
      </c>
      <c r="K6" s="338"/>
      <c r="L6" s="339" t="str">
        <f ca="1">IF(AND('Mapa final'!$N$29="Muy Alta",'Mapa final'!$R$29="Leve"),CONCATENATE("R",'Mapa final'!$A$29),"")</f>
        <v/>
      </c>
      <c r="M6" s="338"/>
      <c r="N6" s="339" t="str">
        <f ca="1">IF(AND('Mapa final'!$N$31="Muy Alta",'Mapa final'!$R$31="Leve"),CONCATENATE("R",'Mapa final'!$A$31),"")</f>
        <v/>
      </c>
      <c r="O6" s="345"/>
      <c r="P6" s="337" t="str">
        <f ca="1">IF(AND('Mapa final'!$N$27="Muy Alta",'Mapa final'!$R$27="Menor"),CONCATENATE("R",'Mapa final'!$A$27),"")</f>
        <v/>
      </c>
      <c r="Q6" s="338"/>
      <c r="R6" s="339" t="str">
        <f ca="1">IF(AND('Mapa final'!$N$29="Muy Alta",'Mapa final'!$R$29="Menor"),CONCATENATE("R",'Mapa final'!$A$29),"")</f>
        <v/>
      </c>
      <c r="S6" s="338"/>
      <c r="T6" s="339" t="str">
        <f ca="1">IF(AND('Mapa final'!$N$31="Muy Alta",'Mapa final'!$R$31="Menor"),CONCATENATE("R",'Mapa final'!$A$31),"")</f>
        <v/>
      </c>
      <c r="U6" s="345"/>
      <c r="V6" s="337" t="str">
        <f ca="1">IF(AND('Mapa final'!$N$27="Muy Alta",'Mapa final'!$R$27="Moderado"),CONCATENATE("R",'Mapa final'!$A$27),"")</f>
        <v/>
      </c>
      <c r="W6" s="338"/>
      <c r="X6" s="339" t="str">
        <f ca="1">IF(AND('Mapa final'!$N$29="Muy Alta",'Mapa final'!$R$29="Moderado"),CONCATENATE("R",'Mapa final'!$A$29),"")</f>
        <v/>
      </c>
      <c r="Y6" s="338"/>
      <c r="Z6" s="339" t="str">
        <f ca="1">IF(AND('Mapa final'!$N$31="Muy Alta",'Mapa final'!$R$31="Moderado"),CONCATENATE("R",'Mapa final'!$A$31),"")</f>
        <v/>
      </c>
      <c r="AA6" s="345"/>
      <c r="AB6" s="337" t="str">
        <f ca="1">IF(AND('Mapa final'!$N$27="Muy Alta",'Mapa final'!$R$27="Mayor"),CONCATENATE("R",'Mapa final'!$A$27),"")</f>
        <v/>
      </c>
      <c r="AC6" s="338"/>
      <c r="AD6" s="339" t="str">
        <f ca="1">IF(AND('Mapa final'!$N$29="Muy Alta",'Mapa final'!$R$29="Mayor"),CONCATENATE("R",'Mapa final'!$A$29),"")</f>
        <v/>
      </c>
      <c r="AE6" s="338"/>
      <c r="AF6" s="339" t="str">
        <f ca="1">IF(AND('Mapa final'!$N$31="Muy Alta",'Mapa final'!$R$31="Mayor"),CONCATENATE("R",'Mapa final'!$A$31),"")</f>
        <v/>
      </c>
      <c r="AG6" s="345"/>
      <c r="AH6" s="347" t="str">
        <f ca="1">IF(AND('Mapa final'!$N$27="Muy Alta",'Mapa final'!$R$27="Catastrófico"),CONCATENATE("R",'Mapa final'!$A$27),"")</f>
        <v/>
      </c>
      <c r="AI6" s="338"/>
      <c r="AJ6" s="348" t="str">
        <f ca="1">IF(AND('Mapa final'!$N$29="Muy Alta",'Mapa final'!$R$29="Catastrófico"),CONCATENATE("R",'Mapa final'!$A$29),"")</f>
        <v/>
      </c>
      <c r="AK6" s="338"/>
      <c r="AL6" s="348" t="str">
        <f ca="1">IF(AND('Mapa final'!$N$31="Muy Alta",'Mapa final'!$R$31="Catastrófico"),CONCATENATE("R",'Mapa final'!$A$31),"")</f>
        <v/>
      </c>
      <c r="AM6" s="345"/>
      <c r="AO6" s="359" t="s">
        <v>181</v>
      </c>
      <c r="AP6" s="352"/>
      <c r="AQ6" s="352"/>
      <c r="AR6" s="352"/>
      <c r="AS6" s="352"/>
      <c r="AT6" s="353"/>
      <c r="AU6" s="2"/>
      <c r="AV6" s="2"/>
      <c r="AW6" s="2"/>
      <c r="AX6" s="2"/>
      <c r="AY6" s="2"/>
      <c r="AZ6" s="2"/>
      <c r="BA6" s="2"/>
      <c r="BB6" s="2"/>
      <c r="BC6" s="2"/>
      <c r="BD6" s="2"/>
      <c r="BE6" s="2"/>
      <c r="BF6" s="2"/>
      <c r="BG6" s="2"/>
      <c r="BH6" s="2"/>
      <c r="BI6" s="2"/>
    </row>
    <row r="7" spans="1:61" ht="15" customHeight="1">
      <c r="A7" s="2"/>
      <c r="B7" s="332"/>
      <c r="C7" s="253"/>
      <c r="D7" s="254"/>
      <c r="E7" s="265"/>
      <c r="F7" s="253"/>
      <c r="G7" s="253"/>
      <c r="H7" s="253"/>
      <c r="I7" s="254"/>
      <c r="J7" s="265"/>
      <c r="K7" s="253"/>
      <c r="L7" s="332"/>
      <c r="M7" s="253"/>
      <c r="N7" s="332"/>
      <c r="O7" s="254"/>
      <c r="P7" s="265"/>
      <c r="Q7" s="253"/>
      <c r="R7" s="332"/>
      <c r="S7" s="253"/>
      <c r="T7" s="332"/>
      <c r="U7" s="254"/>
      <c r="V7" s="265"/>
      <c r="W7" s="253"/>
      <c r="X7" s="332"/>
      <c r="Y7" s="253"/>
      <c r="Z7" s="332"/>
      <c r="AA7" s="254"/>
      <c r="AB7" s="265"/>
      <c r="AC7" s="253"/>
      <c r="AD7" s="332"/>
      <c r="AE7" s="253"/>
      <c r="AF7" s="332"/>
      <c r="AG7" s="254"/>
      <c r="AH7" s="265"/>
      <c r="AI7" s="253"/>
      <c r="AJ7" s="332"/>
      <c r="AK7" s="253"/>
      <c r="AL7" s="332"/>
      <c r="AM7" s="254"/>
      <c r="AN7" s="2"/>
      <c r="AO7" s="354"/>
      <c r="AP7" s="253"/>
      <c r="AQ7" s="253"/>
      <c r="AR7" s="253"/>
      <c r="AS7" s="253"/>
      <c r="AT7" s="355"/>
      <c r="AU7" s="2"/>
      <c r="AV7" s="2"/>
      <c r="AW7" s="2"/>
      <c r="AX7" s="2"/>
      <c r="AY7" s="2"/>
      <c r="AZ7" s="2"/>
      <c r="BA7" s="2"/>
      <c r="BB7" s="2"/>
      <c r="BC7" s="2"/>
      <c r="BD7" s="2"/>
      <c r="BE7" s="2"/>
      <c r="BF7" s="2"/>
      <c r="BG7" s="2"/>
      <c r="BH7" s="2"/>
      <c r="BI7" s="2"/>
    </row>
    <row r="8" spans="1:61" ht="15" customHeight="1">
      <c r="A8" s="2"/>
      <c r="B8" s="332"/>
      <c r="C8" s="253"/>
      <c r="D8" s="254"/>
      <c r="E8" s="265"/>
      <c r="F8" s="253"/>
      <c r="G8" s="253"/>
      <c r="H8" s="253"/>
      <c r="I8" s="254"/>
      <c r="J8" s="333" t="str">
        <f ca="1">IF(AND('Mapa final'!$N$33="Muy Alta",'Mapa final'!$R$33="Leve"),CONCATENATE("R",'Mapa final'!$A$33),"")</f>
        <v/>
      </c>
      <c r="K8" s="334"/>
      <c r="L8" s="330" t="e">
        <f>IF(AND('Mapa final'!#REF!="Muy Alta",'Mapa final'!#REF!="Leve"),CONCATENATE("R",'Mapa final'!#REF!),"")</f>
        <v>#REF!</v>
      </c>
      <c r="M8" s="334"/>
      <c r="N8" s="330" t="e">
        <f>IF(AND('Mapa final'!#REF!="Muy Alta",'Mapa final'!#REF!="Leve"),CONCATENATE("R",'Mapa final'!#REF!),"")</f>
        <v>#REF!</v>
      </c>
      <c r="O8" s="331"/>
      <c r="P8" s="333" t="str">
        <f ca="1">IF(AND('Mapa final'!$N$33="Muy Alta",'Mapa final'!$R$33="Menor"),CONCATENATE("R",'Mapa final'!$A$33),"")</f>
        <v/>
      </c>
      <c r="Q8" s="334"/>
      <c r="R8" s="330" t="e">
        <f>IF(AND('Mapa final'!#REF!="Muy Alta",'Mapa final'!#REF!="Menor"),CONCATENATE("R",'Mapa final'!#REF!),"")</f>
        <v>#REF!</v>
      </c>
      <c r="S8" s="334"/>
      <c r="T8" s="330" t="e">
        <f>IF(AND('Mapa final'!#REF!="Muy Alta",'Mapa final'!#REF!="Menor"),CONCATENATE("R",'Mapa final'!#REF!),"")</f>
        <v>#REF!</v>
      </c>
      <c r="U8" s="331"/>
      <c r="V8" s="333" t="str">
        <f ca="1">IF(AND('Mapa final'!$N$33="Muy Alta",'Mapa final'!$R$33="Moderado"),CONCATENATE("R",'Mapa final'!$A$33),"")</f>
        <v/>
      </c>
      <c r="W8" s="334"/>
      <c r="X8" s="330" t="e">
        <f>IF(AND('Mapa final'!#REF!="Muy Alta",'Mapa final'!#REF!="Moderado"),CONCATENATE("R",'Mapa final'!#REF!),"")</f>
        <v>#REF!</v>
      </c>
      <c r="Y8" s="334"/>
      <c r="Z8" s="330" t="e">
        <f>IF(AND('Mapa final'!#REF!="Muy Alta",'Mapa final'!#REF!="Moderado"),CONCATENATE("R",'Mapa final'!#REF!),"")</f>
        <v>#REF!</v>
      </c>
      <c r="AA8" s="331"/>
      <c r="AB8" s="333" t="str">
        <f ca="1">IF(AND('Mapa final'!$N$33="Muy Alta",'Mapa final'!$R$33="Mayor"),CONCATENATE("R",'Mapa final'!$A$33),"")</f>
        <v/>
      </c>
      <c r="AC8" s="334"/>
      <c r="AD8" s="330" t="e">
        <f>IF(AND('Mapa final'!#REF!="Muy Alta",'Mapa final'!#REF!="Mayor"),CONCATENATE("R",'Mapa final'!#REF!),"")</f>
        <v>#REF!</v>
      </c>
      <c r="AE8" s="334"/>
      <c r="AF8" s="330" t="e">
        <f>IF(AND('Mapa final'!#REF!="Muy Alta",'Mapa final'!#REF!="Mayor"),CONCATENATE("R",'Mapa final'!#REF!),"")</f>
        <v>#REF!</v>
      </c>
      <c r="AG8" s="331"/>
      <c r="AH8" s="335" t="str">
        <f ca="1">IF(AND('Mapa final'!$N$33="Muy Alta",'Mapa final'!$R$33="Catastrófico"),CONCATENATE("R",'Mapa final'!$A$33),"")</f>
        <v/>
      </c>
      <c r="AI8" s="334"/>
      <c r="AJ8" s="336" t="e">
        <f>IF(AND('Mapa final'!#REF!="Muy Alta",'Mapa final'!#REF!="Catastrófico"),CONCATENATE("R",'Mapa final'!#REF!),"")</f>
        <v>#REF!</v>
      </c>
      <c r="AK8" s="334"/>
      <c r="AL8" s="336" t="e">
        <f>IF(AND('Mapa final'!#REF!="Muy Alta",'Mapa final'!#REF!="Catastrófico"),CONCATENATE("R",'Mapa final'!#REF!),"")</f>
        <v>#REF!</v>
      </c>
      <c r="AM8" s="331"/>
      <c r="AN8" s="2"/>
      <c r="AO8" s="354"/>
      <c r="AP8" s="253"/>
      <c r="AQ8" s="253"/>
      <c r="AR8" s="253"/>
      <c r="AS8" s="253"/>
      <c r="AT8" s="355"/>
      <c r="AU8" s="2"/>
      <c r="AV8" s="2"/>
      <c r="AW8" s="2"/>
      <c r="AX8" s="2"/>
      <c r="AY8" s="2"/>
      <c r="AZ8" s="2"/>
      <c r="BA8" s="2"/>
      <c r="BB8" s="2"/>
      <c r="BC8" s="2"/>
      <c r="BD8" s="2"/>
      <c r="BE8" s="2"/>
      <c r="BF8" s="2"/>
      <c r="BG8" s="2"/>
      <c r="BH8" s="2"/>
      <c r="BI8" s="2"/>
    </row>
    <row r="9" spans="1:61" ht="15" customHeight="1">
      <c r="A9" s="2"/>
      <c r="B9" s="332"/>
      <c r="C9" s="253"/>
      <c r="D9" s="254"/>
      <c r="E9" s="265"/>
      <c r="F9" s="253"/>
      <c r="G9" s="253"/>
      <c r="H9" s="253"/>
      <c r="I9" s="254"/>
      <c r="J9" s="265"/>
      <c r="K9" s="253"/>
      <c r="L9" s="332"/>
      <c r="M9" s="253"/>
      <c r="N9" s="332"/>
      <c r="O9" s="254"/>
      <c r="P9" s="265"/>
      <c r="Q9" s="253"/>
      <c r="R9" s="332"/>
      <c r="S9" s="253"/>
      <c r="T9" s="332"/>
      <c r="U9" s="254"/>
      <c r="V9" s="265"/>
      <c r="W9" s="253"/>
      <c r="X9" s="332"/>
      <c r="Y9" s="253"/>
      <c r="Z9" s="332"/>
      <c r="AA9" s="254"/>
      <c r="AB9" s="265"/>
      <c r="AC9" s="253"/>
      <c r="AD9" s="332"/>
      <c r="AE9" s="253"/>
      <c r="AF9" s="332"/>
      <c r="AG9" s="254"/>
      <c r="AH9" s="265"/>
      <c r="AI9" s="253"/>
      <c r="AJ9" s="332"/>
      <c r="AK9" s="253"/>
      <c r="AL9" s="332"/>
      <c r="AM9" s="254"/>
      <c r="AN9" s="2"/>
      <c r="AO9" s="354"/>
      <c r="AP9" s="253"/>
      <c r="AQ9" s="253"/>
      <c r="AR9" s="253"/>
      <c r="AS9" s="253"/>
      <c r="AT9" s="355"/>
      <c r="AU9" s="2"/>
      <c r="AV9" s="2"/>
      <c r="AW9" s="2"/>
      <c r="AX9" s="2"/>
      <c r="AY9" s="2"/>
      <c r="AZ9" s="2"/>
      <c r="BA9" s="2"/>
      <c r="BB9" s="2"/>
      <c r="BC9" s="2"/>
      <c r="BD9" s="2"/>
      <c r="BE9" s="2"/>
      <c r="BF9" s="2"/>
      <c r="BG9" s="2"/>
      <c r="BH9" s="2"/>
      <c r="BI9" s="2"/>
    </row>
    <row r="10" spans="1:61" ht="15" customHeight="1">
      <c r="A10" s="2"/>
      <c r="B10" s="332"/>
      <c r="C10" s="253"/>
      <c r="D10" s="254"/>
      <c r="E10" s="265"/>
      <c r="F10" s="253"/>
      <c r="G10" s="253"/>
      <c r="H10" s="253"/>
      <c r="I10" s="254"/>
      <c r="J10" s="333" t="e">
        <f>IF(AND('Mapa final'!#REF!="Muy Alta",'Mapa final'!#REF!="Leve"),CONCATENATE("R",'Mapa final'!#REF!),"")</f>
        <v>#REF!</v>
      </c>
      <c r="K10" s="334"/>
      <c r="L10" s="330" t="e">
        <f>IF(AND('Mapa final'!#REF!="Muy Alta",'Mapa final'!#REF!="Leve"),CONCATENATE("R",'Mapa final'!#REF!),"")</f>
        <v>#REF!</v>
      </c>
      <c r="M10" s="334"/>
      <c r="N10" s="330" t="e">
        <f>IF(AND('Mapa final'!#REF!="Muy Alta",'Mapa final'!#REF!="Leve"),CONCATENATE("R",'Mapa final'!#REF!),"")</f>
        <v>#REF!</v>
      </c>
      <c r="O10" s="331"/>
      <c r="P10" s="333" t="e">
        <f>IF(AND('Mapa final'!#REF!="Muy Alta",'Mapa final'!#REF!="Menor"),CONCATENATE("R",'Mapa final'!#REF!),"")</f>
        <v>#REF!</v>
      </c>
      <c r="Q10" s="334"/>
      <c r="R10" s="330" t="e">
        <f>IF(AND('Mapa final'!#REF!="Muy Alta",'Mapa final'!#REF!="Menor"),CONCATENATE("R",'Mapa final'!#REF!),"")</f>
        <v>#REF!</v>
      </c>
      <c r="S10" s="334"/>
      <c r="T10" s="330" t="e">
        <f>IF(AND('Mapa final'!#REF!="Muy Alta",'Mapa final'!#REF!="Menor"),CONCATENATE("R",'Mapa final'!#REF!),"")</f>
        <v>#REF!</v>
      </c>
      <c r="U10" s="331"/>
      <c r="V10" s="333" t="e">
        <f>IF(AND('Mapa final'!#REF!="Muy Alta",'Mapa final'!#REF!="Moderado"),CONCATENATE("R",'Mapa final'!#REF!),"")</f>
        <v>#REF!</v>
      </c>
      <c r="W10" s="334"/>
      <c r="X10" s="330" t="e">
        <f>IF(AND('Mapa final'!#REF!="Muy Alta",'Mapa final'!#REF!="Moderado"),CONCATENATE("R",'Mapa final'!#REF!),"")</f>
        <v>#REF!</v>
      </c>
      <c r="Y10" s="334"/>
      <c r="Z10" s="330" t="e">
        <f>IF(AND('Mapa final'!#REF!="Muy Alta",'Mapa final'!#REF!="Moderado"),CONCATENATE("R",'Mapa final'!#REF!),"")</f>
        <v>#REF!</v>
      </c>
      <c r="AA10" s="331"/>
      <c r="AB10" s="333" t="e">
        <f>IF(AND('Mapa final'!#REF!="Muy Alta",'Mapa final'!#REF!="Mayor"),CONCATENATE("R",'Mapa final'!#REF!),"")</f>
        <v>#REF!</v>
      </c>
      <c r="AC10" s="334"/>
      <c r="AD10" s="330" t="e">
        <f>IF(AND('Mapa final'!#REF!="Muy Alta",'Mapa final'!#REF!="Mayor"),CONCATENATE("R",'Mapa final'!#REF!),"")</f>
        <v>#REF!</v>
      </c>
      <c r="AE10" s="334"/>
      <c r="AF10" s="330" t="e">
        <f>IF(AND('Mapa final'!#REF!="Muy Alta",'Mapa final'!#REF!="Mayor"),CONCATENATE("R",'Mapa final'!#REF!),"")</f>
        <v>#REF!</v>
      </c>
      <c r="AG10" s="331"/>
      <c r="AH10" s="335" t="e">
        <f>IF(AND('Mapa final'!#REF!="Muy Alta",'Mapa final'!#REF!="Catastrófico"),CONCATENATE("R",'Mapa final'!#REF!),"")</f>
        <v>#REF!</v>
      </c>
      <c r="AI10" s="334"/>
      <c r="AJ10" s="336" t="e">
        <f>IF(AND('Mapa final'!#REF!="Muy Alta",'Mapa final'!#REF!="Catastrófico"),CONCATENATE("R",'Mapa final'!#REF!),"")</f>
        <v>#REF!</v>
      </c>
      <c r="AK10" s="334"/>
      <c r="AL10" s="336" t="e">
        <f>IF(AND('Mapa final'!#REF!="Muy Alta",'Mapa final'!#REF!="Catastrófico"),CONCATENATE("R",'Mapa final'!#REF!),"")</f>
        <v>#REF!</v>
      </c>
      <c r="AM10" s="331"/>
      <c r="AN10" s="2"/>
      <c r="AO10" s="354"/>
      <c r="AP10" s="253"/>
      <c r="AQ10" s="253"/>
      <c r="AR10" s="253"/>
      <c r="AS10" s="253"/>
      <c r="AT10" s="355"/>
      <c r="AU10" s="2"/>
      <c r="AV10" s="2"/>
      <c r="AW10" s="2"/>
      <c r="AX10" s="2"/>
      <c r="AY10" s="2"/>
      <c r="AZ10" s="2"/>
      <c r="BA10" s="2"/>
      <c r="BB10" s="2"/>
      <c r="BC10" s="2"/>
      <c r="BD10" s="2"/>
      <c r="BE10" s="2"/>
      <c r="BF10" s="2"/>
      <c r="BG10" s="2"/>
      <c r="BH10" s="2"/>
      <c r="BI10" s="2"/>
    </row>
    <row r="11" spans="1:61" ht="15" customHeight="1">
      <c r="A11" s="2"/>
      <c r="B11" s="332"/>
      <c r="C11" s="253"/>
      <c r="D11" s="254"/>
      <c r="E11" s="265"/>
      <c r="F11" s="253"/>
      <c r="G11" s="253"/>
      <c r="H11" s="253"/>
      <c r="I11" s="254"/>
      <c r="J11" s="265"/>
      <c r="K11" s="253"/>
      <c r="L11" s="332"/>
      <c r="M11" s="253"/>
      <c r="N11" s="332"/>
      <c r="O11" s="254"/>
      <c r="P11" s="265"/>
      <c r="Q11" s="253"/>
      <c r="R11" s="332"/>
      <c r="S11" s="253"/>
      <c r="T11" s="332"/>
      <c r="U11" s="254"/>
      <c r="V11" s="265"/>
      <c r="W11" s="253"/>
      <c r="X11" s="332"/>
      <c r="Y11" s="253"/>
      <c r="Z11" s="332"/>
      <c r="AA11" s="254"/>
      <c r="AB11" s="265"/>
      <c r="AC11" s="253"/>
      <c r="AD11" s="332"/>
      <c r="AE11" s="253"/>
      <c r="AF11" s="332"/>
      <c r="AG11" s="254"/>
      <c r="AH11" s="265"/>
      <c r="AI11" s="253"/>
      <c r="AJ11" s="332"/>
      <c r="AK11" s="253"/>
      <c r="AL11" s="332"/>
      <c r="AM11" s="254"/>
      <c r="AN11" s="2"/>
      <c r="AO11" s="354"/>
      <c r="AP11" s="253"/>
      <c r="AQ11" s="253"/>
      <c r="AR11" s="253"/>
      <c r="AS11" s="253"/>
      <c r="AT11" s="355"/>
      <c r="AU11" s="2"/>
      <c r="AV11" s="2"/>
      <c r="AW11" s="2"/>
      <c r="AX11" s="2"/>
      <c r="AY11" s="2"/>
      <c r="AZ11" s="2"/>
      <c r="BA11" s="2"/>
      <c r="BB11" s="2"/>
      <c r="BC11" s="2"/>
      <c r="BD11" s="2"/>
      <c r="BE11" s="2"/>
      <c r="BF11" s="2"/>
      <c r="BG11" s="2"/>
      <c r="BH11" s="2"/>
      <c r="BI11" s="2"/>
    </row>
    <row r="12" spans="1:61" ht="15" customHeight="1">
      <c r="A12" s="2"/>
      <c r="B12" s="332"/>
      <c r="C12" s="253"/>
      <c r="D12" s="254"/>
      <c r="E12" s="265"/>
      <c r="F12" s="253"/>
      <c r="G12" s="253"/>
      <c r="H12" s="253"/>
      <c r="I12" s="254"/>
      <c r="J12" s="333" t="e">
        <f>IF(AND('Mapa final'!#REF!="Muy Alta",'Mapa final'!#REF!="Leve"),CONCATENATE("R",'Mapa final'!#REF!),"")</f>
        <v>#REF!</v>
      </c>
      <c r="K12" s="334"/>
      <c r="L12" s="330" t="e">
        <f>IF(AND('Mapa final'!#REF!="Muy Alta",'Mapa final'!#REF!="Leve"),CONCATENATE("R",'Mapa final'!#REF!),"")</f>
        <v>#REF!</v>
      </c>
      <c r="M12" s="334"/>
      <c r="N12" s="330" t="e">
        <f>IF(AND('Mapa final'!#REF!="Muy Alta",'Mapa final'!#REF!="Leve"),CONCATENATE("R",'Mapa final'!#REF!),"")</f>
        <v>#REF!</v>
      </c>
      <c r="O12" s="331"/>
      <c r="P12" s="333" t="e">
        <f>IF(AND('Mapa final'!#REF!="Muy Alta",'Mapa final'!#REF!="Menor"),CONCATENATE("R",'Mapa final'!#REF!),"")</f>
        <v>#REF!</v>
      </c>
      <c r="Q12" s="334"/>
      <c r="R12" s="330" t="e">
        <f>IF(AND('Mapa final'!#REF!="Muy Alta",'Mapa final'!#REF!="Menor"),CONCATENATE("R",'Mapa final'!#REF!),"")</f>
        <v>#REF!</v>
      </c>
      <c r="S12" s="334"/>
      <c r="T12" s="330" t="e">
        <f>IF(AND('Mapa final'!#REF!="Muy Alta",'Mapa final'!#REF!="Menor"),CONCATENATE("R",'Mapa final'!#REF!),"")</f>
        <v>#REF!</v>
      </c>
      <c r="U12" s="331"/>
      <c r="V12" s="333" t="e">
        <f>IF(AND('Mapa final'!#REF!="Muy Alta",'Mapa final'!#REF!="Moderado"),CONCATENATE("R",'Mapa final'!#REF!),"")</f>
        <v>#REF!</v>
      </c>
      <c r="W12" s="334"/>
      <c r="X12" s="330" t="e">
        <f>IF(AND('Mapa final'!#REF!="Muy Alta",'Mapa final'!#REF!="Moderado"),CONCATENATE("R",'Mapa final'!#REF!),"")</f>
        <v>#REF!</v>
      </c>
      <c r="Y12" s="334"/>
      <c r="Z12" s="330" t="e">
        <f>IF(AND('Mapa final'!#REF!="Muy Alta",'Mapa final'!#REF!="Moderado"),CONCATENATE("R",'Mapa final'!#REF!),"")</f>
        <v>#REF!</v>
      </c>
      <c r="AA12" s="331"/>
      <c r="AB12" s="333" t="e">
        <f>IF(AND('Mapa final'!#REF!="Muy Alta",'Mapa final'!#REF!="Mayor"),CONCATENATE("R",'Mapa final'!#REF!),"")</f>
        <v>#REF!</v>
      </c>
      <c r="AC12" s="334"/>
      <c r="AD12" s="330" t="e">
        <f>IF(AND('Mapa final'!#REF!="Muy Alta",'Mapa final'!#REF!="Mayor"),CONCATENATE("R",'Mapa final'!#REF!),"")</f>
        <v>#REF!</v>
      </c>
      <c r="AE12" s="334"/>
      <c r="AF12" s="330" t="e">
        <f>IF(AND('Mapa final'!#REF!="Muy Alta",'Mapa final'!#REF!="Mayor"),CONCATENATE("R",'Mapa final'!#REF!),"")</f>
        <v>#REF!</v>
      </c>
      <c r="AG12" s="331"/>
      <c r="AH12" s="335" t="e">
        <f>IF(AND('Mapa final'!#REF!="Muy Alta",'Mapa final'!#REF!="Catastrófico"),CONCATENATE("R",'Mapa final'!#REF!),"")</f>
        <v>#REF!</v>
      </c>
      <c r="AI12" s="334"/>
      <c r="AJ12" s="336" t="e">
        <f>IF(AND('Mapa final'!#REF!="Muy Alta",'Mapa final'!#REF!="Catastrófico"),CONCATENATE("R",'Mapa final'!#REF!),"")</f>
        <v>#REF!</v>
      </c>
      <c r="AK12" s="334"/>
      <c r="AL12" s="336" t="e">
        <f>IF(AND('Mapa final'!#REF!="Muy Alta",'Mapa final'!#REF!="Catastrófico"),CONCATENATE("R",'Mapa final'!#REF!),"")</f>
        <v>#REF!</v>
      </c>
      <c r="AM12" s="331"/>
      <c r="AN12" s="2"/>
      <c r="AO12" s="354"/>
      <c r="AP12" s="253"/>
      <c r="AQ12" s="253"/>
      <c r="AR12" s="253"/>
      <c r="AS12" s="253"/>
      <c r="AT12" s="355"/>
      <c r="AU12" s="2"/>
      <c r="AV12" s="2"/>
      <c r="AW12" s="2"/>
      <c r="AX12" s="2"/>
      <c r="AY12" s="2"/>
      <c r="AZ12" s="2"/>
      <c r="BA12" s="2"/>
      <c r="BB12" s="2"/>
      <c r="BC12" s="2"/>
      <c r="BD12" s="2"/>
      <c r="BE12" s="2"/>
      <c r="BF12" s="2"/>
      <c r="BG12" s="2"/>
      <c r="BH12" s="2"/>
      <c r="BI12" s="2"/>
    </row>
    <row r="13" spans="1:61" ht="15.75" customHeight="1">
      <c r="A13" s="2"/>
      <c r="B13" s="332"/>
      <c r="C13" s="253"/>
      <c r="D13" s="254"/>
      <c r="E13" s="340"/>
      <c r="F13" s="341"/>
      <c r="G13" s="341"/>
      <c r="H13" s="341"/>
      <c r="I13" s="343"/>
      <c r="J13" s="265"/>
      <c r="K13" s="253"/>
      <c r="L13" s="332"/>
      <c r="M13" s="253"/>
      <c r="N13" s="332"/>
      <c r="O13" s="254"/>
      <c r="P13" s="265"/>
      <c r="Q13" s="253"/>
      <c r="R13" s="332"/>
      <c r="S13" s="253"/>
      <c r="T13" s="332"/>
      <c r="U13" s="254"/>
      <c r="V13" s="265"/>
      <c r="W13" s="253"/>
      <c r="X13" s="332"/>
      <c r="Y13" s="253"/>
      <c r="Z13" s="332"/>
      <c r="AA13" s="254"/>
      <c r="AB13" s="265"/>
      <c r="AC13" s="253"/>
      <c r="AD13" s="332"/>
      <c r="AE13" s="253"/>
      <c r="AF13" s="332"/>
      <c r="AG13" s="254"/>
      <c r="AH13" s="340"/>
      <c r="AI13" s="341"/>
      <c r="AJ13" s="342"/>
      <c r="AK13" s="341"/>
      <c r="AL13" s="342"/>
      <c r="AM13" s="343"/>
      <c r="AN13" s="2"/>
      <c r="AO13" s="356"/>
      <c r="AP13" s="357"/>
      <c r="AQ13" s="357"/>
      <c r="AR13" s="357"/>
      <c r="AS13" s="357"/>
      <c r="AT13" s="358"/>
      <c r="AU13" s="2"/>
      <c r="AV13" s="2"/>
      <c r="AW13" s="2"/>
      <c r="AX13" s="2"/>
      <c r="AY13" s="2"/>
      <c r="AZ13" s="2"/>
      <c r="BA13" s="2"/>
      <c r="BB13" s="2"/>
      <c r="BC13" s="2"/>
      <c r="BD13" s="2"/>
      <c r="BE13" s="2"/>
      <c r="BF13" s="2"/>
      <c r="BG13" s="2"/>
      <c r="BH13" s="2"/>
      <c r="BI13" s="2"/>
    </row>
    <row r="14" spans="1:61" ht="15" customHeight="1">
      <c r="A14" s="2"/>
      <c r="B14" s="332"/>
      <c r="C14" s="253"/>
      <c r="D14" s="254"/>
      <c r="E14" s="363" t="s">
        <v>182</v>
      </c>
      <c r="F14" s="338"/>
      <c r="G14" s="338"/>
      <c r="H14" s="338"/>
      <c r="I14" s="338"/>
      <c r="J14" s="346" t="str">
        <f ca="1">IF(AND('Mapa final'!$N$27="Alta",'Mapa final'!$R$27="Leve"),CONCATENATE("R",'Mapa final'!$A$27),"")</f>
        <v/>
      </c>
      <c r="K14" s="338"/>
      <c r="L14" s="344" t="str">
        <f ca="1">IF(AND('Mapa final'!$N$29="Alta",'Mapa final'!$R$29="Leve"),CONCATENATE("R",'Mapa final'!$A$29),"")</f>
        <v/>
      </c>
      <c r="M14" s="338"/>
      <c r="N14" s="344" t="str">
        <f ca="1">IF(AND('Mapa final'!$N$31="Alta",'Mapa final'!$R$31="Leve"),CONCATENATE("R",'Mapa final'!$A$31),"")</f>
        <v/>
      </c>
      <c r="O14" s="345"/>
      <c r="P14" s="346" t="str">
        <f ca="1">IF(AND('Mapa final'!$N$27="Alta",'Mapa final'!$R$27="Menor"),CONCATENATE("R",'Mapa final'!$A$27),"")</f>
        <v/>
      </c>
      <c r="Q14" s="338"/>
      <c r="R14" s="344" t="str">
        <f ca="1">IF(AND('Mapa final'!$N$29="Alta",'Mapa final'!$R$29="Menor"),CONCATENATE("R",'Mapa final'!$A$29),"")</f>
        <v/>
      </c>
      <c r="S14" s="338"/>
      <c r="T14" s="344" t="str">
        <f ca="1">IF(AND('Mapa final'!$N$31="Alta",'Mapa final'!$R$31="Menor"),CONCATENATE("R",'Mapa final'!$A$31),"")</f>
        <v/>
      </c>
      <c r="U14" s="345"/>
      <c r="V14" s="337" t="str">
        <f ca="1">IF(AND('Mapa final'!$N$27="Alta",'Mapa final'!$R$27="Moderado"),CONCATENATE("R",'Mapa final'!$A$27),"")</f>
        <v/>
      </c>
      <c r="W14" s="338"/>
      <c r="X14" s="339" t="str">
        <f ca="1">IF(AND('Mapa final'!$N$29="Alta",'Mapa final'!$R$29="Moderado"),CONCATENATE("R",'Mapa final'!$A$29),"")</f>
        <v/>
      </c>
      <c r="Y14" s="338"/>
      <c r="Z14" s="339" t="str">
        <f ca="1">IF(AND('Mapa final'!$N$31="Alta",'Mapa final'!$R$31="Moderado"),CONCATENATE("R",'Mapa final'!$A$31),"")</f>
        <v/>
      </c>
      <c r="AA14" s="345"/>
      <c r="AB14" s="337" t="str">
        <f ca="1">IF(AND('Mapa final'!$N$27="Alta",'Mapa final'!$R$27="Mayor"),CONCATENATE("R",'Mapa final'!$A$27),"")</f>
        <v/>
      </c>
      <c r="AC14" s="338"/>
      <c r="AD14" s="339" t="str">
        <f ca="1">IF(AND('Mapa final'!$N$29="Alta",'Mapa final'!$R$29="Mayor"),CONCATENATE("R",'Mapa final'!$A$29),"")</f>
        <v/>
      </c>
      <c r="AE14" s="338"/>
      <c r="AF14" s="339" t="str">
        <f ca="1">IF(AND('Mapa final'!$N$31="Alta",'Mapa final'!$R$31="Mayor"),CONCATENATE("R",'Mapa final'!$A$31),"")</f>
        <v/>
      </c>
      <c r="AG14" s="345"/>
      <c r="AH14" s="347" t="str">
        <f ca="1">IF(AND('Mapa final'!$N$27="Alta",'Mapa final'!$R$27="Catastrófico"),CONCATENATE("R",'Mapa final'!$A$27),"")</f>
        <v/>
      </c>
      <c r="AI14" s="338"/>
      <c r="AJ14" s="348" t="str">
        <f ca="1">IF(AND('Mapa final'!$N$29="Alta",'Mapa final'!$R$29="Catastrófico"),CONCATENATE("R",'Mapa final'!$A$29),"")</f>
        <v/>
      </c>
      <c r="AK14" s="338"/>
      <c r="AL14" s="348" t="str">
        <f ca="1">IF(AND('Mapa final'!$N$31="Alta",'Mapa final'!$R$31="Catastrófico"),CONCATENATE("R",'Mapa final'!$A$31),"")</f>
        <v/>
      </c>
      <c r="AM14" s="345"/>
      <c r="AN14" s="2"/>
      <c r="AO14" s="360" t="s">
        <v>183</v>
      </c>
      <c r="AP14" s="352"/>
      <c r="AQ14" s="352"/>
      <c r="AR14" s="352"/>
      <c r="AS14" s="352"/>
      <c r="AT14" s="353"/>
      <c r="AU14" s="2"/>
      <c r="AV14" s="2"/>
      <c r="AW14" s="2"/>
      <c r="AX14" s="2"/>
      <c r="AY14" s="2"/>
      <c r="AZ14" s="2"/>
      <c r="BA14" s="2"/>
      <c r="BB14" s="2"/>
      <c r="BC14" s="2"/>
      <c r="BD14" s="2"/>
      <c r="BE14" s="2"/>
      <c r="BF14" s="2"/>
      <c r="BG14" s="2"/>
      <c r="BH14" s="2"/>
      <c r="BI14" s="2"/>
    </row>
    <row r="15" spans="1:61" ht="15" customHeight="1">
      <c r="A15" s="2"/>
      <c r="B15" s="332"/>
      <c r="C15" s="253"/>
      <c r="D15" s="254"/>
      <c r="E15" s="265"/>
      <c r="F15" s="253"/>
      <c r="G15" s="253"/>
      <c r="H15" s="253"/>
      <c r="I15" s="253"/>
      <c r="J15" s="265"/>
      <c r="K15" s="253"/>
      <c r="L15" s="332"/>
      <c r="M15" s="253"/>
      <c r="N15" s="332"/>
      <c r="O15" s="254"/>
      <c r="P15" s="265"/>
      <c r="Q15" s="253"/>
      <c r="R15" s="332"/>
      <c r="S15" s="253"/>
      <c r="T15" s="332"/>
      <c r="U15" s="254"/>
      <c r="V15" s="265"/>
      <c r="W15" s="253"/>
      <c r="X15" s="332"/>
      <c r="Y15" s="253"/>
      <c r="Z15" s="332"/>
      <c r="AA15" s="254"/>
      <c r="AB15" s="265"/>
      <c r="AC15" s="253"/>
      <c r="AD15" s="332"/>
      <c r="AE15" s="253"/>
      <c r="AF15" s="332"/>
      <c r="AG15" s="254"/>
      <c r="AH15" s="265"/>
      <c r="AI15" s="253"/>
      <c r="AJ15" s="332"/>
      <c r="AK15" s="253"/>
      <c r="AL15" s="332"/>
      <c r="AM15" s="254"/>
      <c r="AN15" s="2"/>
      <c r="AO15" s="354"/>
      <c r="AP15" s="253"/>
      <c r="AQ15" s="253"/>
      <c r="AR15" s="253"/>
      <c r="AS15" s="253"/>
      <c r="AT15" s="355"/>
      <c r="AU15" s="2"/>
      <c r="AV15" s="2"/>
      <c r="AW15" s="2"/>
      <c r="AX15" s="2"/>
      <c r="AY15" s="2"/>
      <c r="AZ15" s="2"/>
      <c r="BA15" s="2"/>
      <c r="BB15" s="2"/>
      <c r="BC15" s="2"/>
      <c r="BD15" s="2"/>
      <c r="BE15" s="2"/>
      <c r="BF15" s="2"/>
      <c r="BG15" s="2"/>
      <c r="BH15" s="2"/>
      <c r="BI15" s="2"/>
    </row>
    <row r="16" spans="1:61" ht="15" customHeight="1">
      <c r="A16" s="2"/>
      <c r="B16" s="332"/>
      <c r="C16" s="253"/>
      <c r="D16" s="254"/>
      <c r="E16" s="265"/>
      <c r="F16" s="253"/>
      <c r="G16" s="253"/>
      <c r="H16" s="253"/>
      <c r="I16" s="253"/>
      <c r="J16" s="350" t="str">
        <f ca="1">IF(AND('Mapa final'!$N$33="Alta",'Mapa final'!$R$33="Leve"),CONCATENATE("R",'Mapa final'!$A$33),"")</f>
        <v/>
      </c>
      <c r="K16" s="334"/>
      <c r="L16" s="349" t="e">
        <f>IF(AND('Mapa final'!#REF!="Alta",'Mapa final'!#REF!="Leve"),CONCATENATE("R",'Mapa final'!#REF!),"")</f>
        <v>#REF!</v>
      </c>
      <c r="M16" s="334"/>
      <c r="N16" s="349" t="e">
        <f>IF(AND('Mapa final'!#REF!="Alta",'Mapa final'!#REF!="Leve"),CONCATENATE("R",'Mapa final'!#REF!),"")</f>
        <v>#REF!</v>
      </c>
      <c r="O16" s="331"/>
      <c r="P16" s="350" t="str">
        <f ca="1">IF(AND('Mapa final'!$N$33="Alta",'Mapa final'!$R$33="Menor"),CONCATENATE("R",'Mapa final'!$A$33),"")</f>
        <v/>
      </c>
      <c r="Q16" s="334"/>
      <c r="R16" s="349" t="e">
        <f>IF(AND('Mapa final'!#REF!="Alta",'Mapa final'!#REF!="Menor"),CONCATENATE("R",'Mapa final'!#REF!),"")</f>
        <v>#REF!</v>
      </c>
      <c r="S16" s="334"/>
      <c r="T16" s="349" t="e">
        <f>IF(AND('Mapa final'!#REF!="Alta",'Mapa final'!#REF!="Menor"),CONCATENATE("R",'Mapa final'!#REF!),"")</f>
        <v>#REF!</v>
      </c>
      <c r="U16" s="331"/>
      <c r="V16" s="333" t="str">
        <f ca="1">IF(AND('Mapa final'!$N$33="Alta",'Mapa final'!$R$33="Moderado"),CONCATENATE("R",'Mapa final'!$A$33),"")</f>
        <v/>
      </c>
      <c r="W16" s="334"/>
      <c r="X16" s="330" t="e">
        <f>IF(AND('Mapa final'!#REF!="Alta",'Mapa final'!#REF!="Moderado"),CONCATENATE("R",'Mapa final'!#REF!),"")</f>
        <v>#REF!</v>
      </c>
      <c r="Y16" s="334"/>
      <c r="Z16" s="330" t="e">
        <f>IF(AND('Mapa final'!#REF!="Alta",'Mapa final'!#REF!="Moderado"),CONCATENATE("R",'Mapa final'!#REF!),"")</f>
        <v>#REF!</v>
      </c>
      <c r="AA16" s="331"/>
      <c r="AB16" s="333" t="str">
        <f ca="1">IF(AND('Mapa final'!$N$33="Alta",'Mapa final'!$R$33="Mayor"),CONCATENATE("R",'Mapa final'!$A$33),"")</f>
        <v/>
      </c>
      <c r="AC16" s="334"/>
      <c r="AD16" s="330" t="e">
        <f>IF(AND('Mapa final'!#REF!="Alta",'Mapa final'!#REF!="Mayor"),CONCATENATE("R",'Mapa final'!#REF!),"")</f>
        <v>#REF!</v>
      </c>
      <c r="AE16" s="334"/>
      <c r="AF16" s="330" t="e">
        <f>IF(AND('Mapa final'!#REF!="Alta",'Mapa final'!#REF!="Mayor"),CONCATENATE("R",'Mapa final'!#REF!),"")</f>
        <v>#REF!</v>
      </c>
      <c r="AG16" s="331"/>
      <c r="AH16" s="335" t="str">
        <f ca="1">IF(AND('Mapa final'!$N$33="Alta",'Mapa final'!$R$33="Catastrófico"),CONCATENATE("R",'Mapa final'!$A$33),"")</f>
        <v/>
      </c>
      <c r="AI16" s="334"/>
      <c r="AJ16" s="336" t="e">
        <f>IF(AND('Mapa final'!#REF!="Alta",'Mapa final'!#REF!="Catastrófico"),CONCATENATE("R",'Mapa final'!#REF!),"")</f>
        <v>#REF!</v>
      </c>
      <c r="AK16" s="334"/>
      <c r="AL16" s="336" t="e">
        <f>IF(AND('Mapa final'!#REF!="Alta",'Mapa final'!#REF!="Catastrófico"),CONCATENATE("R",'Mapa final'!#REF!),"")</f>
        <v>#REF!</v>
      </c>
      <c r="AM16" s="331"/>
      <c r="AN16" s="2"/>
      <c r="AO16" s="354"/>
      <c r="AP16" s="253"/>
      <c r="AQ16" s="253"/>
      <c r="AR16" s="253"/>
      <c r="AS16" s="253"/>
      <c r="AT16" s="355"/>
      <c r="AU16" s="2"/>
      <c r="AV16" s="2"/>
      <c r="AW16" s="2"/>
      <c r="AX16" s="2"/>
      <c r="AY16" s="2"/>
      <c r="AZ16" s="2"/>
      <c r="BA16" s="2"/>
      <c r="BB16" s="2"/>
      <c r="BC16" s="2"/>
      <c r="BD16" s="2"/>
      <c r="BE16" s="2"/>
      <c r="BF16" s="2"/>
      <c r="BG16" s="2"/>
      <c r="BH16" s="2"/>
      <c r="BI16" s="2"/>
    </row>
    <row r="17" spans="1:61" ht="15" customHeight="1">
      <c r="A17" s="2"/>
      <c r="B17" s="332"/>
      <c r="C17" s="253"/>
      <c r="D17" s="254"/>
      <c r="E17" s="265"/>
      <c r="F17" s="253"/>
      <c r="G17" s="253"/>
      <c r="H17" s="253"/>
      <c r="I17" s="253"/>
      <c r="J17" s="265"/>
      <c r="K17" s="253"/>
      <c r="L17" s="332"/>
      <c r="M17" s="253"/>
      <c r="N17" s="332"/>
      <c r="O17" s="254"/>
      <c r="P17" s="265"/>
      <c r="Q17" s="253"/>
      <c r="R17" s="332"/>
      <c r="S17" s="253"/>
      <c r="T17" s="332"/>
      <c r="U17" s="254"/>
      <c r="V17" s="265"/>
      <c r="W17" s="253"/>
      <c r="X17" s="332"/>
      <c r="Y17" s="253"/>
      <c r="Z17" s="332"/>
      <c r="AA17" s="254"/>
      <c r="AB17" s="265"/>
      <c r="AC17" s="253"/>
      <c r="AD17" s="332"/>
      <c r="AE17" s="253"/>
      <c r="AF17" s="332"/>
      <c r="AG17" s="254"/>
      <c r="AH17" s="265"/>
      <c r="AI17" s="253"/>
      <c r="AJ17" s="332"/>
      <c r="AK17" s="253"/>
      <c r="AL17" s="332"/>
      <c r="AM17" s="254"/>
      <c r="AN17" s="2"/>
      <c r="AO17" s="354"/>
      <c r="AP17" s="253"/>
      <c r="AQ17" s="253"/>
      <c r="AR17" s="253"/>
      <c r="AS17" s="253"/>
      <c r="AT17" s="355"/>
      <c r="AU17" s="2"/>
      <c r="AV17" s="2"/>
      <c r="AW17" s="2"/>
      <c r="AX17" s="2"/>
      <c r="AY17" s="2"/>
      <c r="AZ17" s="2"/>
      <c r="BA17" s="2"/>
      <c r="BB17" s="2"/>
      <c r="BC17" s="2"/>
      <c r="BD17" s="2"/>
      <c r="BE17" s="2"/>
      <c r="BF17" s="2"/>
      <c r="BG17" s="2"/>
      <c r="BH17" s="2"/>
      <c r="BI17" s="2"/>
    </row>
    <row r="18" spans="1:61" ht="15" customHeight="1">
      <c r="A18" s="2"/>
      <c r="B18" s="332"/>
      <c r="C18" s="253"/>
      <c r="D18" s="254"/>
      <c r="E18" s="265"/>
      <c r="F18" s="253"/>
      <c r="G18" s="253"/>
      <c r="H18" s="253"/>
      <c r="I18" s="253"/>
      <c r="J18" s="350" t="e">
        <f>IF(AND('Mapa final'!#REF!="Alta",'Mapa final'!#REF!="Leve"),CONCATENATE("R",'Mapa final'!#REF!),"")</f>
        <v>#REF!</v>
      </c>
      <c r="K18" s="334"/>
      <c r="L18" s="349" t="e">
        <f>IF(AND('Mapa final'!#REF!="Alta",'Mapa final'!#REF!="Leve"),CONCATENATE("R",'Mapa final'!#REF!),"")</f>
        <v>#REF!</v>
      </c>
      <c r="M18" s="334"/>
      <c r="N18" s="349" t="e">
        <f>IF(AND('Mapa final'!#REF!="Alta",'Mapa final'!#REF!="Leve"),CONCATENATE("R",'Mapa final'!#REF!),"")</f>
        <v>#REF!</v>
      </c>
      <c r="O18" s="331"/>
      <c r="P18" s="350" t="e">
        <f>IF(AND('Mapa final'!#REF!="Alta",'Mapa final'!#REF!="Menor"),CONCATENATE("R",'Mapa final'!#REF!),"")</f>
        <v>#REF!</v>
      </c>
      <c r="Q18" s="334"/>
      <c r="R18" s="349" t="e">
        <f>IF(AND('Mapa final'!#REF!="Alta",'Mapa final'!#REF!="Menor"),CONCATENATE("R",'Mapa final'!#REF!),"")</f>
        <v>#REF!</v>
      </c>
      <c r="S18" s="334"/>
      <c r="T18" s="349" t="e">
        <f>IF(AND('Mapa final'!#REF!="Alta",'Mapa final'!#REF!="Menor"),CONCATENATE("R",'Mapa final'!#REF!),"")</f>
        <v>#REF!</v>
      </c>
      <c r="U18" s="331"/>
      <c r="V18" s="333" t="e">
        <f>IF(AND('Mapa final'!#REF!="Alta",'Mapa final'!#REF!="Moderado"),CONCATENATE("R",'Mapa final'!#REF!),"")</f>
        <v>#REF!</v>
      </c>
      <c r="W18" s="334"/>
      <c r="X18" s="330" t="e">
        <f>IF(AND('Mapa final'!#REF!="Alta",'Mapa final'!#REF!="Moderado"),CONCATENATE("R",'Mapa final'!#REF!),"")</f>
        <v>#REF!</v>
      </c>
      <c r="Y18" s="334"/>
      <c r="Z18" s="330" t="e">
        <f>IF(AND('Mapa final'!#REF!="Alta",'Mapa final'!#REF!="Moderado"),CONCATENATE("R",'Mapa final'!#REF!),"")</f>
        <v>#REF!</v>
      </c>
      <c r="AA18" s="331"/>
      <c r="AB18" s="333" t="e">
        <f>IF(AND('Mapa final'!#REF!="Alta",'Mapa final'!#REF!="Mayor"),CONCATENATE("R",'Mapa final'!#REF!),"")</f>
        <v>#REF!</v>
      </c>
      <c r="AC18" s="334"/>
      <c r="AD18" s="330" t="e">
        <f>IF(AND('Mapa final'!#REF!="Alta",'Mapa final'!#REF!="Mayor"),CONCATENATE("R",'Mapa final'!#REF!),"")</f>
        <v>#REF!</v>
      </c>
      <c r="AE18" s="334"/>
      <c r="AF18" s="330" t="e">
        <f>IF(AND('Mapa final'!#REF!="Alta",'Mapa final'!#REF!="Mayor"),CONCATENATE("R",'Mapa final'!#REF!),"")</f>
        <v>#REF!</v>
      </c>
      <c r="AG18" s="331"/>
      <c r="AH18" s="335" t="e">
        <f>IF(AND('Mapa final'!#REF!="Alta",'Mapa final'!#REF!="Catastrófico"),CONCATENATE("R",'Mapa final'!#REF!),"")</f>
        <v>#REF!</v>
      </c>
      <c r="AI18" s="334"/>
      <c r="AJ18" s="336" t="e">
        <f>IF(AND('Mapa final'!#REF!="Alta",'Mapa final'!#REF!="Catastrófico"),CONCATENATE("R",'Mapa final'!#REF!),"")</f>
        <v>#REF!</v>
      </c>
      <c r="AK18" s="334"/>
      <c r="AL18" s="336" t="e">
        <f>IF(AND('Mapa final'!#REF!="Alta",'Mapa final'!#REF!="Catastrófico"),CONCATENATE("R",'Mapa final'!#REF!),"")</f>
        <v>#REF!</v>
      </c>
      <c r="AM18" s="331"/>
      <c r="AN18" s="2"/>
      <c r="AO18" s="354"/>
      <c r="AP18" s="253"/>
      <c r="AQ18" s="253"/>
      <c r="AR18" s="253"/>
      <c r="AS18" s="253"/>
      <c r="AT18" s="355"/>
      <c r="AU18" s="2"/>
      <c r="AV18" s="2"/>
      <c r="AW18" s="2"/>
      <c r="AX18" s="2"/>
      <c r="AY18" s="2"/>
      <c r="AZ18" s="2"/>
      <c r="BA18" s="2"/>
      <c r="BB18" s="2"/>
      <c r="BC18" s="2"/>
      <c r="BD18" s="2"/>
      <c r="BE18" s="2"/>
      <c r="BF18" s="2"/>
      <c r="BG18" s="2"/>
      <c r="BH18" s="2"/>
      <c r="BI18" s="2"/>
    </row>
    <row r="19" spans="1:61" ht="15" customHeight="1">
      <c r="A19" s="2"/>
      <c r="B19" s="332"/>
      <c r="C19" s="253"/>
      <c r="D19" s="254"/>
      <c r="E19" s="265"/>
      <c r="F19" s="253"/>
      <c r="G19" s="253"/>
      <c r="H19" s="253"/>
      <c r="I19" s="253"/>
      <c r="J19" s="265"/>
      <c r="K19" s="253"/>
      <c r="L19" s="332"/>
      <c r="M19" s="253"/>
      <c r="N19" s="332"/>
      <c r="O19" s="254"/>
      <c r="P19" s="265"/>
      <c r="Q19" s="253"/>
      <c r="R19" s="332"/>
      <c r="S19" s="253"/>
      <c r="T19" s="332"/>
      <c r="U19" s="254"/>
      <c r="V19" s="265"/>
      <c r="W19" s="253"/>
      <c r="X19" s="332"/>
      <c r="Y19" s="253"/>
      <c r="Z19" s="332"/>
      <c r="AA19" s="254"/>
      <c r="AB19" s="265"/>
      <c r="AC19" s="253"/>
      <c r="AD19" s="332"/>
      <c r="AE19" s="253"/>
      <c r="AF19" s="332"/>
      <c r="AG19" s="254"/>
      <c r="AH19" s="265"/>
      <c r="AI19" s="253"/>
      <c r="AJ19" s="332"/>
      <c r="AK19" s="253"/>
      <c r="AL19" s="332"/>
      <c r="AM19" s="254"/>
      <c r="AN19" s="2"/>
      <c r="AO19" s="354"/>
      <c r="AP19" s="253"/>
      <c r="AQ19" s="253"/>
      <c r="AR19" s="253"/>
      <c r="AS19" s="253"/>
      <c r="AT19" s="355"/>
      <c r="AU19" s="2"/>
      <c r="AV19" s="2"/>
      <c r="AW19" s="2"/>
      <c r="AX19" s="2"/>
      <c r="AY19" s="2"/>
      <c r="AZ19" s="2"/>
      <c r="BA19" s="2"/>
      <c r="BB19" s="2"/>
      <c r="BC19" s="2"/>
      <c r="BD19" s="2"/>
      <c r="BE19" s="2"/>
      <c r="BF19" s="2"/>
      <c r="BG19" s="2"/>
      <c r="BH19" s="2"/>
      <c r="BI19" s="2"/>
    </row>
    <row r="20" spans="1:61" ht="15" customHeight="1">
      <c r="A20" s="2"/>
      <c r="B20" s="332"/>
      <c r="C20" s="253"/>
      <c r="D20" s="254"/>
      <c r="E20" s="265"/>
      <c r="F20" s="253"/>
      <c r="G20" s="253"/>
      <c r="H20" s="253"/>
      <c r="I20" s="253"/>
      <c r="J20" s="350" t="e">
        <f>IF(AND('Mapa final'!#REF!="Alta",'Mapa final'!#REF!="Leve"),CONCATENATE("R",'Mapa final'!#REF!),"")</f>
        <v>#REF!</v>
      </c>
      <c r="K20" s="334"/>
      <c r="L20" s="349" t="e">
        <f>IF(AND('Mapa final'!#REF!="Alta",'Mapa final'!#REF!="Leve"),CONCATENATE("R",'Mapa final'!#REF!),"")</f>
        <v>#REF!</v>
      </c>
      <c r="M20" s="334"/>
      <c r="N20" s="349" t="e">
        <f>IF(AND('Mapa final'!#REF!="Alta",'Mapa final'!#REF!="Leve"),CONCATENATE("R",'Mapa final'!#REF!),"")</f>
        <v>#REF!</v>
      </c>
      <c r="O20" s="331"/>
      <c r="P20" s="350" t="e">
        <f>IF(AND('Mapa final'!#REF!="Alta",'Mapa final'!#REF!="Menor"),CONCATENATE("R",'Mapa final'!#REF!),"")</f>
        <v>#REF!</v>
      </c>
      <c r="Q20" s="334"/>
      <c r="R20" s="349" t="e">
        <f>IF(AND('Mapa final'!#REF!="Alta",'Mapa final'!#REF!="Menor"),CONCATENATE("R",'Mapa final'!#REF!),"")</f>
        <v>#REF!</v>
      </c>
      <c r="S20" s="334"/>
      <c r="T20" s="349" t="e">
        <f>IF(AND('Mapa final'!#REF!="Alta",'Mapa final'!#REF!="Menor"),CONCATENATE("R",'Mapa final'!#REF!),"")</f>
        <v>#REF!</v>
      </c>
      <c r="U20" s="331"/>
      <c r="V20" s="333" t="e">
        <f>IF(AND('Mapa final'!#REF!="Alta",'Mapa final'!#REF!="Moderado"),CONCATENATE("R",'Mapa final'!#REF!),"")</f>
        <v>#REF!</v>
      </c>
      <c r="W20" s="334"/>
      <c r="X20" s="330" t="e">
        <f>IF(AND('Mapa final'!#REF!="Alta",'Mapa final'!#REF!="Moderado"),CONCATENATE("R",'Mapa final'!#REF!),"")</f>
        <v>#REF!</v>
      </c>
      <c r="Y20" s="334"/>
      <c r="Z20" s="330" t="e">
        <f>IF(AND('Mapa final'!#REF!="Alta",'Mapa final'!#REF!="Moderado"),CONCATENATE("R",'Mapa final'!#REF!),"")</f>
        <v>#REF!</v>
      </c>
      <c r="AA20" s="331"/>
      <c r="AB20" s="333" t="e">
        <f>IF(AND('Mapa final'!#REF!="Alta",'Mapa final'!#REF!="Mayor"),CONCATENATE("R",'Mapa final'!#REF!),"")</f>
        <v>#REF!</v>
      </c>
      <c r="AC20" s="334"/>
      <c r="AD20" s="330" t="e">
        <f>IF(AND('Mapa final'!#REF!="Alta",'Mapa final'!#REF!="Mayor"),CONCATENATE("R",'Mapa final'!#REF!),"")</f>
        <v>#REF!</v>
      </c>
      <c r="AE20" s="334"/>
      <c r="AF20" s="330" t="e">
        <f>IF(AND('Mapa final'!#REF!="Alta",'Mapa final'!#REF!="Mayor"),CONCATENATE("R",'Mapa final'!#REF!),"")</f>
        <v>#REF!</v>
      </c>
      <c r="AG20" s="331"/>
      <c r="AH20" s="335" t="e">
        <f>IF(AND('Mapa final'!#REF!="Alta",'Mapa final'!#REF!="Catastrófico"),CONCATENATE("R",'Mapa final'!#REF!),"")</f>
        <v>#REF!</v>
      </c>
      <c r="AI20" s="334"/>
      <c r="AJ20" s="336" t="e">
        <f>IF(AND('Mapa final'!#REF!="Alta",'Mapa final'!#REF!="Catastrófico"),CONCATENATE("R",'Mapa final'!#REF!),"")</f>
        <v>#REF!</v>
      </c>
      <c r="AK20" s="334"/>
      <c r="AL20" s="336" t="e">
        <f>IF(AND('Mapa final'!#REF!="Alta",'Mapa final'!#REF!="Catastrófico"),CONCATENATE("R",'Mapa final'!#REF!),"")</f>
        <v>#REF!</v>
      </c>
      <c r="AM20" s="331"/>
      <c r="AN20" s="2"/>
      <c r="AO20" s="354"/>
      <c r="AP20" s="253"/>
      <c r="AQ20" s="253"/>
      <c r="AR20" s="253"/>
      <c r="AS20" s="253"/>
      <c r="AT20" s="355"/>
      <c r="AU20" s="2"/>
      <c r="AV20" s="2"/>
      <c r="AW20" s="2"/>
      <c r="AX20" s="2"/>
      <c r="AY20" s="2"/>
      <c r="AZ20" s="2"/>
      <c r="BA20" s="2"/>
      <c r="BB20" s="2"/>
      <c r="BC20" s="2"/>
      <c r="BD20" s="2"/>
      <c r="BE20" s="2"/>
      <c r="BF20" s="2"/>
      <c r="BG20" s="2"/>
      <c r="BH20" s="2"/>
      <c r="BI20" s="2"/>
    </row>
    <row r="21" spans="1:61" ht="15.75" customHeight="1">
      <c r="A21" s="2"/>
      <c r="B21" s="332"/>
      <c r="C21" s="253"/>
      <c r="D21" s="254"/>
      <c r="E21" s="340"/>
      <c r="F21" s="341"/>
      <c r="G21" s="341"/>
      <c r="H21" s="341"/>
      <c r="I21" s="341"/>
      <c r="J21" s="340"/>
      <c r="K21" s="341"/>
      <c r="L21" s="342"/>
      <c r="M21" s="341"/>
      <c r="N21" s="342"/>
      <c r="O21" s="343"/>
      <c r="P21" s="340"/>
      <c r="Q21" s="341"/>
      <c r="R21" s="342"/>
      <c r="S21" s="341"/>
      <c r="T21" s="342"/>
      <c r="U21" s="343"/>
      <c r="V21" s="340"/>
      <c r="W21" s="341"/>
      <c r="X21" s="342"/>
      <c r="Y21" s="341"/>
      <c r="Z21" s="342"/>
      <c r="AA21" s="343"/>
      <c r="AB21" s="340"/>
      <c r="AC21" s="341"/>
      <c r="AD21" s="342"/>
      <c r="AE21" s="341"/>
      <c r="AF21" s="342"/>
      <c r="AG21" s="343"/>
      <c r="AH21" s="340"/>
      <c r="AI21" s="341"/>
      <c r="AJ21" s="342"/>
      <c r="AK21" s="341"/>
      <c r="AL21" s="342"/>
      <c r="AM21" s="343"/>
      <c r="AN21" s="2"/>
      <c r="AO21" s="356"/>
      <c r="AP21" s="357"/>
      <c r="AQ21" s="357"/>
      <c r="AR21" s="357"/>
      <c r="AS21" s="357"/>
      <c r="AT21" s="358"/>
      <c r="AU21" s="2"/>
      <c r="AV21" s="2"/>
      <c r="AW21" s="2"/>
      <c r="AX21" s="2"/>
      <c r="AY21" s="2"/>
      <c r="AZ21" s="2"/>
      <c r="BA21" s="2"/>
      <c r="BB21" s="2"/>
      <c r="BC21" s="2"/>
      <c r="BD21" s="2"/>
      <c r="BE21" s="2"/>
      <c r="BF21" s="2"/>
      <c r="BG21" s="2"/>
      <c r="BH21" s="2"/>
      <c r="BI21" s="2"/>
    </row>
    <row r="22" spans="1:61" ht="14.25" customHeight="1">
      <c r="A22" s="2"/>
      <c r="B22" s="332"/>
      <c r="C22" s="253"/>
      <c r="D22" s="254"/>
      <c r="E22" s="363" t="s">
        <v>184</v>
      </c>
      <c r="F22" s="338"/>
      <c r="G22" s="338"/>
      <c r="H22" s="338"/>
      <c r="I22" s="345"/>
      <c r="J22" s="346" t="str">
        <f ca="1">IF(AND('Mapa final'!$N$27="Media",'Mapa final'!$R$27="Leve"),CONCATENATE("R",'Mapa final'!$A$27),"")</f>
        <v/>
      </c>
      <c r="K22" s="338"/>
      <c r="L22" s="344" t="str">
        <f ca="1">IF(AND('Mapa final'!$N$29="Media",'Mapa final'!$R$29="Leve"),CONCATENATE("R",'Mapa final'!$A$29),"")</f>
        <v/>
      </c>
      <c r="M22" s="338"/>
      <c r="N22" s="344" t="str">
        <f ca="1">IF(AND('Mapa final'!$N$31="Media",'Mapa final'!$R$31="Leve"),CONCATENATE("R",'Mapa final'!$A$31),"")</f>
        <v/>
      </c>
      <c r="O22" s="345"/>
      <c r="P22" s="346" t="str">
        <f ca="1">IF(AND('Mapa final'!$N$27="Media",'Mapa final'!$R$27="Menor"),CONCATENATE("R",'Mapa final'!$A$27),"")</f>
        <v/>
      </c>
      <c r="Q22" s="338"/>
      <c r="R22" s="344" t="str">
        <f ca="1">IF(AND('Mapa final'!$N$29="Media",'Mapa final'!$R$29="Menor"),CONCATENATE("R",'Mapa final'!$A$29),"")</f>
        <v/>
      </c>
      <c r="S22" s="338"/>
      <c r="T22" s="344" t="str">
        <f ca="1">IF(AND('Mapa final'!$N$31="Media",'Mapa final'!$R$31="Menor"),CONCATENATE("R",'Mapa final'!$A$31),"")</f>
        <v/>
      </c>
      <c r="U22" s="345"/>
      <c r="V22" s="346" t="str">
        <f ca="1">IF(AND('Mapa final'!$N$27="Media",'Mapa final'!$R$27="Moderado"),CONCATENATE("R",'Mapa final'!$A$27),"")</f>
        <v/>
      </c>
      <c r="W22" s="338"/>
      <c r="X22" s="344" t="str">
        <f ca="1">IF(AND('Mapa final'!$N$29="Media",'Mapa final'!$R$29="Moderado"),CONCATENATE("R",'Mapa final'!$A$29),"")</f>
        <v/>
      </c>
      <c r="Y22" s="338"/>
      <c r="Z22" s="344" t="str">
        <f ca="1">IF(AND('Mapa final'!$N$31="Media",'Mapa final'!$R$31="Moderado"),CONCATENATE("R",'Mapa final'!$A$31),"")</f>
        <v>R3</v>
      </c>
      <c r="AA22" s="345"/>
      <c r="AB22" s="337" t="str">
        <f ca="1">IF(AND('Mapa final'!$N$27="Media",'Mapa final'!$R$27="Mayor"),CONCATENATE("R",'Mapa final'!$A$27),"")</f>
        <v/>
      </c>
      <c r="AC22" s="338"/>
      <c r="AD22" s="339" t="str">
        <f ca="1">IF(AND('Mapa final'!$N$29="Media",'Mapa final'!$R$29="Mayor"),CONCATENATE("R",'Mapa final'!$A$29),"")</f>
        <v/>
      </c>
      <c r="AE22" s="338"/>
      <c r="AF22" s="339" t="str">
        <f ca="1">IF(AND('Mapa final'!$N$31="Media",'Mapa final'!$R$31="Mayor"),CONCATENATE("R",'Mapa final'!$A$31),"")</f>
        <v/>
      </c>
      <c r="AG22" s="345"/>
      <c r="AH22" s="347" t="str">
        <f ca="1">IF(AND('Mapa final'!$N$27="Media",'Mapa final'!$R$27="Catastrófico"),CONCATENATE("R",'Mapa final'!$A$27),"")</f>
        <v/>
      </c>
      <c r="AI22" s="338"/>
      <c r="AJ22" s="348" t="str">
        <f ca="1">IF(AND('Mapa final'!$N$29="Media",'Mapa final'!$R$29="Catastrófico"),CONCATENATE("R",'Mapa final'!$A$29),"")</f>
        <v/>
      </c>
      <c r="AK22" s="338"/>
      <c r="AL22" s="348" t="str">
        <f ca="1">IF(AND('Mapa final'!$N$31="Media",'Mapa final'!$R$31="Catastrófico"),CONCATENATE("R",'Mapa final'!$A$31),"")</f>
        <v/>
      </c>
      <c r="AM22" s="345"/>
      <c r="AN22" s="2"/>
      <c r="AO22" s="361" t="s">
        <v>185</v>
      </c>
      <c r="AP22" s="352"/>
      <c r="AQ22" s="352"/>
      <c r="AR22" s="352"/>
      <c r="AS22" s="352"/>
      <c r="AT22" s="353"/>
      <c r="AU22" s="2"/>
      <c r="AV22" s="2"/>
      <c r="AW22" s="2"/>
      <c r="AX22" s="2"/>
      <c r="AY22" s="2"/>
      <c r="AZ22" s="2"/>
      <c r="BA22" s="2"/>
      <c r="BB22" s="2"/>
      <c r="BC22" s="2"/>
      <c r="BD22" s="2"/>
      <c r="BE22" s="2"/>
      <c r="BF22" s="2"/>
      <c r="BG22" s="2"/>
      <c r="BH22" s="2"/>
      <c r="BI22" s="2"/>
    </row>
    <row r="23" spans="1:61" ht="14.25" customHeight="1">
      <c r="A23" s="2"/>
      <c r="B23" s="332"/>
      <c r="C23" s="253"/>
      <c r="D23" s="254"/>
      <c r="E23" s="265"/>
      <c r="F23" s="253"/>
      <c r="G23" s="253"/>
      <c r="H23" s="253"/>
      <c r="I23" s="254"/>
      <c r="J23" s="265"/>
      <c r="K23" s="253"/>
      <c r="L23" s="332"/>
      <c r="M23" s="253"/>
      <c r="N23" s="332"/>
      <c r="O23" s="254"/>
      <c r="P23" s="265"/>
      <c r="Q23" s="253"/>
      <c r="R23" s="332"/>
      <c r="S23" s="253"/>
      <c r="T23" s="332"/>
      <c r="U23" s="254"/>
      <c r="V23" s="265"/>
      <c r="W23" s="253"/>
      <c r="X23" s="332"/>
      <c r="Y23" s="253"/>
      <c r="Z23" s="332"/>
      <c r="AA23" s="254"/>
      <c r="AB23" s="265"/>
      <c r="AC23" s="253"/>
      <c r="AD23" s="332"/>
      <c r="AE23" s="253"/>
      <c r="AF23" s="332"/>
      <c r="AG23" s="254"/>
      <c r="AH23" s="265"/>
      <c r="AI23" s="253"/>
      <c r="AJ23" s="332"/>
      <c r="AK23" s="253"/>
      <c r="AL23" s="332"/>
      <c r="AM23" s="254"/>
      <c r="AN23" s="2"/>
      <c r="AO23" s="354"/>
      <c r="AP23" s="253"/>
      <c r="AQ23" s="253"/>
      <c r="AR23" s="253"/>
      <c r="AS23" s="253"/>
      <c r="AT23" s="355"/>
      <c r="AU23" s="2"/>
      <c r="AV23" s="2"/>
      <c r="AW23" s="2"/>
      <c r="AX23" s="2"/>
      <c r="AY23" s="2"/>
      <c r="AZ23" s="2"/>
      <c r="BA23" s="2"/>
      <c r="BB23" s="2"/>
      <c r="BC23" s="2"/>
      <c r="BD23" s="2"/>
      <c r="BE23" s="2"/>
      <c r="BF23" s="2"/>
      <c r="BG23" s="2"/>
      <c r="BH23" s="2"/>
      <c r="BI23" s="2"/>
    </row>
    <row r="24" spans="1:61" ht="14.25" customHeight="1">
      <c r="A24" s="2"/>
      <c r="B24" s="332"/>
      <c r="C24" s="253"/>
      <c r="D24" s="254"/>
      <c r="E24" s="265"/>
      <c r="F24" s="253"/>
      <c r="G24" s="253"/>
      <c r="H24" s="253"/>
      <c r="I24" s="254"/>
      <c r="J24" s="350" t="str">
        <f ca="1">IF(AND('Mapa final'!$N$33="Media",'Mapa final'!$R$33="Leve"),CONCATENATE("R",'Mapa final'!$A$33),"")</f>
        <v/>
      </c>
      <c r="K24" s="334"/>
      <c r="L24" s="349" t="e">
        <f>IF(AND('Mapa final'!#REF!="Media",'Mapa final'!#REF!="Leve"),CONCATENATE("R",'Mapa final'!#REF!),"")</f>
        <v>#REF!</v>
      </c>
      <c r="M24" s="334"/>
      <c r="N24" s="349" t="e">
        <f>IF(AND('Mapa final'!#REF!="Media",'Mapa final'!#REF!="Leve"),CONCATENATE("R",'Mapa final'!#REF!),"")</f>
        <v>#REF!</v>
      </c>
      <c r="O24" s="331"/>
      <c r="P24" s="350" t="str">
        <f ca="1">IF(AND('Mapa final'!$N$33="Media",'Mapa final'!$R$33="Menor"),CONCATENATE("R",'Mapa final'!$A$33),"")</f>
        <v/>
      </c>
      <c r="Q24" s="334"/>
      <c r="R24" s="349" t="e">
        <f>IF(AND('Mapa final'!#REF!="Media",'Mapa final'!#REF!="Menor"),CONCATENATE("R",'Mapa final'!#REF!),"")</f>
        <v>#REF!</v>
      </c>
      <c r="S24" s="334"/>
      <c r="T24" s="349" t="e">
        <f>IF(AND('Mapa final'!#REF!="Media",'Mapa final'!#REF!="Menor"),CONCATENATE("R",'Mapa final'!#REF!),"")</f>
        <v>#REF!</v>
      </c>
      <c r="U24" s="331"/>
      <c r="V24" s="350" t="str">
        <f ca="1">IF(AND('Mapa final'!$N$33="Media",'Mapa final'!$R$33="Moderado"),CONCATENATE("R",'Mapa final'!$A$33),"")</f>
        <v>R4</v>
      </c>
      <c r="W24" s="334"/>
      <c r="X24" s="349" t="e">
        <f>IF(AND('Mapa final'!#REF!="Media",'Mapa final'!#REF!="Moderado"),CONCATENATE("R",'Mapa final'!#REF!),"")</f>
        <v>#REF!</v>
      </c>
      <c r="Y24" s="334"/>
      <c r="Z24" s="349" t="e">
        <f>IF(AND('Mapa final'!#REF!="Media",'Mapa final'!#REF!="Moderado"),CONCATENATE("R",'Mapa final'!#REF!),"")</f>
        <v>#REF!</v>
      </c>
      <c r="AA24" s="331"/>
      <c r="AB24" s="333" t="str">
        <f ca="1">IF(AND('Mapa final'!$N$33="Media",'Mapa final'!$R$33="Mayor"),CONCATENATE("R",'Mapa final'!$A$33),"")</f>
        <v/>
      </c>
      <c r="AC24" s="334"/>
      <c r="AD24" s="330" t="e">
        <f>IF(AND('Mapa final'!#REF!="Media",'Mapa final'!#REF!="Mayor"),CONCATENATE("R",'Mapa final'!#REF!),"")</f>
        <v>#REF!</v>
      </c>
      <c r="AE24" s="334"/>
      <c r="AF24" s="330" t="e">
        <f>IF(AND('Mapa final'!#REF!="Media",'Mapa final'!#REF!="Mayor"),CONCATENATE("R",'Mapa final'!#REF!),"")</f>
        <v>#REF!</v>
      </c>
      <c r="AG24" s="331"/>
      <c r="AH24" s="335" t="str">
        <f ca="1">IF(AND('Mapa final'!$N$33="Media",'Mapa final'!$R$33="Catastrófico"),CONCATENATE("R",'Mapa final'!$A$33),"")</f>
        <v/>
      </c>
      <c r="AI24" s="334"/>
      <c r="AJ24" s="336" t="e">
        <f>IF(AND('Mapa final'!#REF!="Media",'Mapa final'!#REF!="Catastrófico"),CONCATENATE("R",'Mapa final'!#REF!),"")</f>
        <v>#REF!</v>
      </c>
      <c r="AK24" s="334"/>
      <c r="AL24" s="336" t="e">
        <f>IF(AND('Mapa final'!#REF!="Media",'Mapa final'!#REF!="Catastrófico"),CONCATENATE("R",'Mapa final'!#REF!),"")</f>
        <v>#REF!</v>
      </c>
      <c r="AM24" s="331"/>
      <c r="AN24" s="2"/>
      <c r="AO24" s="354"/>
      <c r="AP24" s="253"/>
      <c r="AQ24" s="253"/>
      <c r="AR24" s="253"/>
      <c r="AS24" s="253"/>
      <c r="AT24" s="355"/>
      <c r="AU24" s="2"/>
      <c r="AV24" s="2"/>
      <c r="AW24" s="2"/>
      <c r="AX24" s="2"/>
      <c r="AY24" s="2"/>
      <c r="AZ24" s="2"/>
      <c r="BA24" s="2"/>
      <c r="BB24" s="2"/>
      <c r="BC24" s="2"/>
      <c r="BD24" s="2"/>
      <c r="BE24" s="2"/>
      <c r="BF24" s="2"/>
      <c r="BG24" s="2"/>
      <c r="BH24" s="2"/>
      <c r="BI24" s="2"/>
    </row>
    <row r="25" spans="1:61" ht="14.25" customHeight="1">
      <c r="A25" s="2"/>
      <c r="B25" s="332"/>
      <c r="C25" s="253"/>
      <c r="D25" s="254"/>
      <c r="E25" s="265"/>
      <c r="F25" s="253"/>
      <c r="G25" s="253"/>
      <c r="H25" s="253"/>
      <c r="I25" s="254"/>
      <c r="J25" s="265"/>
      <c r="K25" s="253"/>
      <c r="L25" s="332"/>
      <c r="M25" s="253"/>
      <c r="N25" s="332"/>
      <c r="O25" s="254"/>
      <c r="P25" s="265"/>
      <c r="Q25" s="253"/>
      <c r="R25" s="332"/>
      <c r="S25" s="253"/>
      <c r="T25" s="332"/>
      <c r="U25" s="254"/>
      <c r="V25" s="265"/>
      <c r="W25" s="253"/>
      <c r="X25" s="332"/>
      <c r="Y25" s="253"/>
      <c r="Z25" s="332"/>
      <c r="AA25" s="254"/>
      <c r="AB25" s="265"/>
      <c r="AC25" s="253"/>
      <c r="AD25" s="332"/>
      <c r="AE25" s="253"/>
      <c r="AF25" s="332"/>
      <c r="AG25" s="254"/>
      <c r="AH25" s="265"/>
      <c r="AI25" s="253"/>
      <c r="AJ25" s="332"/>
      <c r="AK25" s="253"/>
      <c r="AL25" s="332"/>
      <c r="AM25" s="254"/>
      <c r="AN25" s="2"/>
      <c r="AO25" s="354"/>
      <c r="AP25" s="253"/>
      <c r="AQ25" s="253"/>
      <c r="AR25" s="253"/>
      <c r="AS25" s="253"/>
      <c r="AT25" s="355"/>
      <c r="AU25" s="2"/>
      <c r="AV25" s="2"/>
      <c r="AW25" s="2"/>
      <c r="AX25" s="2"/>
      <c r="AY25" s="2"/>
      <c r="AZ25" s="2"/>
      <c r="BA25" s="2"/>
      <c r="BB25" s="2"/>
      <c r="BC25" s="2"/>
      <c r="BD25" s="2"/>
      <c r="BE25" s="2"/>
      <c r="BF25" s="2"/>
      <c r="BG25" s="2"/>
      <c r="BH25" s="2"/>
      <c r="BI25" s="2"/>
    </row>
    <row r="26" spans="1:61" ht="14.25" customHeight="1">
      <c r="A26" s="2"/>
      <c r="B26" s="332"/>
      <c r="C26" s="253"/>
      <c r="D26" s="254"/>
      <c r="E26" s="265"/>
      <c r="F26" s="253"/>
      <c r="G26" s="253"/>
      <c r="H26" s="253"/>
      <c r="I26" s="254"/>
      <c r="J26" s="350" t="e">
        <f>IF(AND('Mapa final'!#REF!="Media",'Mapa final'!#REF!="Leve"),CONCATENATE("R",'Mapa final'!#REF!),"")</f>
        <v>#REF!</v>
      </c>
      <c r="K26" s="334"/>
      <c r="L26" s="349" t="e">
        <f>IF(AND('Mapa final'!#REF!="Media",'Mapa final'!#REF!="Leve"),CONCATENATE("R",'Mapa final'!#REF!),"")</f>
        <v>#REF!</v>
      </c>
      <c r="M26" s="334"/>
      <c r="N26" s="349" t="e">
        <f>IF(AND('Mapa final'!#REF!="Media",'Mapa final'!#REF!="Leve"),CONCATENATE("R",'Mapa final'!#REF!),"")</f>
        <v>#REF!</v>
      </c>
      <c r="O26" s="331"/>
      <c r="P26" s="350" t="e">
        <f>IF(AND('Mapa final'!#REF!="Media",'Mapa final'!#REF!="Menor"),CONCATENATE("R",'Mapa final'!#REF!),"")</f>
        <v>#REF!</v>
      </c>
      <c r="Q26" s="334"/>
      <c r="R26" s="349" t="e">
        <f>IF(AND('Mapa final'!#REF!="Media",'Mapa final'!#REF!="Menor"),CONCATENATE("R",'Mapa final'!#REF!),"")</f>
        <v>#REF!</v>
      </c>
      <c r="S26" s="334"/>
      <c r="T26" s="349" t="e">
        <f>IF(AND('Mapa final'!#REF!="Media",'Mapa final'!#REF!="Menor"),CONCATENATE("R",'Mapa final'!#REF!),"")</f>
        <v>#REF!</v>
      </c>
      <c r="U26" s="331"/>
      <c r="V26" s="350" t="e">
        <f>IF(AND('Mapa final'!#REF!="Media",'Mapa final'!#REF!="Moderado"),CONCATENATE("R",'Mapa final'!#REF!),"")</f>
        <v>#REF!</v>
      </c>
      <c r="W26" s="334"/>
      <c r="X26" s="349" t="e">
        <f>IF(AND('Mapa final'!#REF!="Media",'Mapa final'!#REF!="Moderado"),CONCATENATE("R",'Mapa final'!#REF!),"")</f>
        <v>#REF!</v>
      </c>
      <c r="Y26" s="334"/>
      <c r="Z26" s="349" t="e">
        <f>IF(AND('Mapa final'!#REF!="Media",'Mapa final'!#REF!="Moderado"),CONCATENATE("R",'Mapa final'!#REF!),"")</f>
        <v>#REF!</v>
      </c>
      <c r="AA26" s="331"/>
      <c r="AB26" s="333" t="e">
        <f>IF(AND('Mapa final'!#REF!="Media",'Mapa final'!#REF!="Mayor"),CONCATENATE("R",'Mapa final'!#REF!),"")</f>
        <v>#REF!</v>
      </c>
      <c r="AC26" s="334"/>
      <c r="AD26" s="330" t="e">
        <f>IF(AND('Mapa final'!#REF!="Media",'Mapa final'!#REF!="Mayor"),CONCATENATE("R",'Mapa final'!#REF!),"")</f>
        <v>#REF!</v>
      </c>
      <c r="AE26" s="334"/>
      <c r="AF26" s="330" t="e">
        <f>IF(AND('Mapa final'!#REF!="Media",'Mapa final'!#REF!="Mayor"),CONCATENATE("R",'Mapa final'!#REF!),"")</f>
        <v>#REF!</v>
      </c>
      <c r="AG26" s="331"/>
      <c r="AH26" s="335" t="e">
        <f>IF(AND('Mapa final'!#REF!="Media",'Mapa final'!#REF!="Catastrófico"),CONCATENATE("R",'Mapa final'!#REF!),"")</f>
        <v>#REF!</v>
      </c>
      <c r="AI26" s="334"/>
      <c r="AJ26" s="336" t="e">
        <f>IF(AND('Mapa final'!#REF!="Media",'Mapa final'!#REF!="Catastrófico"),CONCATENATE("R",'Mapa final'!#REF!),"")</f>
        <v>#REF!</v>
      </c>
      <c r="AK26" s="334"/>
      <c r="AL26" s="336" t="e">
        <f>IF(AND('Mapa final'!#REF!="Media",'Mapa final'!#REF!="Catastrófico"),CONCATENATE("R",'Mapa final'!#REF!),"")</f>
        <v>#REF!</v>
      </c>
      <c r="AM26" s="331"/>
      <c r="AN26" s="2"/>
      <c r="AO26" s="354"/>
      <c r="AP26" s="253"/>
      <c r="AQ26" s="253"/>
      <c r="AR26" s="253"/>
      <c r="AS26" s="253"/>
      <c r="AT26" s="355"/>
      <c r="AU26" s="2"/>
      <c r="AV26" s="2"/>
      <c r="AW26" s="2"/>
      <c r="AX26" s="2"/>
      <c r="AY26" s="2"/>
      <c r="AZ26" s="2"/>
      <c r="BA26" s="2"/>
      <c r="BB26" s="2"/>
      <c r="BC26" s="2"/>
      <c r="BD26" s="2"/>
      <c r="BE26" s="2"/>
      <c r="BF26" s="2"/>
      <c r="BG26" s="2"/>
      <c r="BH26" s="2"/>
      <c r="BI26" s="2"/>
    </row>
    <row r="27" spans="1:61" ht="14.25" customHeight="1">
      <c r="A27" s="2"/>
      <c r="B27" s="332"/>
      <c r="C27" s="253"/>
      <c r="D27" s="254"/>
      <c r="E27" s="265"/>
      <c r="F27" s="253"/>
      <c r="G27" s="253"/>
      <c r="H27" s="253"/>
      <c r="I27" s="254"/>
      <c r="J27" s="265"/>
      <c r="K27" s="253"/>
      <c r="L27" s="332"/>
      <c r="M27" s="253"/>
      <c r="N27" s="332"/>
      <c r="O27" s="254"/>
      <c r="P27" s="265"/>
      <c r="Q27" s="253"/>
      <c r="R27" s="332"/>
      <c r="S27" s="253"/>
      <c r="T27" s="332"/>
      <c r="U27" s="254"/>
      <c r="V27" s="265"/>
      <c r="W27" s="253"/>
      <c r="X27" s="332"/>
      <c r="Y27" s="253"/>
      <c r="Z27" s="332"/>
      <c r="AA27" s="254"/>
      <c r="AB27" s="265"/>
      <c r="AC27" s="253"/>
      <c r="AD27" s="332"/>
      <c r="AE27" s="253"/>
      <c r="AF27" s="332"/>
      <c r="AG27" s="254"/>
      <c r="AH27" s="265"/>
      <c r="AI27" s="253"/>
      <c r="AJ27" s="332"/>
      <c r="AK27" s="253"/>
      <c r="AL27" s="332"/>
      <c r="AM27" s="254"/>
      <c r="AN27" s="2"/>
      <c r="AO27" s="354"/>
      <c r="AP27" s="253"/>
      <c r="AQ27" s="253"/>
      <c r="AR27" s="253"/>
      <c r="AS27" s="253"/>
      <c r="AT27" s="355"/>
      <c r="AU27" s="2"/>
      <c r="AV27" s="2"/>
      <c r="AW27" s="2"/>
      <c r="AX27" s="2"/>
      <c r="AY27" s="2"/>
      <c r="AZ27" s="2"/>
      <c r="BA27" s="2"/>
      <c r="BB27" s="2"/>
      <c r="BC27" s="2"/>
      <c r="BD27" s="2"/>
      <c r="BE27" s="2"/>
      <c r="BF27" s="2"/>
      <c r="BG27" s="2"/>
      <c r="BH27" s="2"/>
      <c r="BI27" s="2"/>
    </row>
    <row r="28" spans="1:61" ht="14.25" customHeight="1">
      <c r="A28" s="2"/>
      <c r="B28" s="332"/>
      <c r="C28" s="253"/>
      <c r="D28" s="254"/>
      <c r="E28" s="265"/>
      <c r="F28" s="253"/>
      <c r="G28" s="253"/>
      <c r="H28" s="253"/>
      <c r="I28" s="254"/>
      <c r="J28" s="350" t="e">
        <f>IF(AND('Mapa final'!#REF!="Media",'Mapa final'!#REF!="Leve"),CONCATENATE("R",'Mapa final'!#REF!),"")</f>
        <v>#REF!</v>
      </c>
      <c r="K28" s="334"/>
      <c r="L28" s="349" t="e">
        <f>IF(AND('Mapa final'!#REF!="Media",'Mapa final'!#REF!="Leve"),CONCATENATE("R",'Mapa final'!#REF!),"")</f>
        <v>#REF!</v>
      </c>
      <c r="M28" s="334"/>
      <c r="N28" s="349" t="e">
        <f>IF(AND('Mapa final'!#REF!="Media",'Mapa final'!#REF!="Leve"),CONCATENATE("R",'Mapa final'!#REF!),"")</f>
        <v>#REF!</v>
      </c>
      <c r="O28" s="331"/>
      <c r="P28" s="350" t="e">
        <f>IF(AND('Mapa final'!#REF!="Media",'Mapa final'!#REF!="Menor"),CONCATENATE("R",'Mapa final'!#REF!),"")</f>
        <v>#REF!</v>
      </c>
      <c r="Q28" s="334"/>
      <c r="R28" s="349" t="e">
        <f>IF(AND('Mapa final'!#REF!="Media",'Mapa final'!#REF!="Menor"),CONCATENATE("R",'Mapa final'!#REF!),"")</f>
        <v>#REF!</v>
      </c>
      <c r="S28" s="334"/>
      <c r="T28" s="349" t="e">
        <f>IF(AND('Mapa final'!#REF!="Media",'Mapa final'!#REF!="Menor"),CONCATENATE("R",'Mapa final'!#REF!),"")</f>
        <v>#REF!</v>
      </c>
      <c r="U28" s="331"/>
      <c r="V28" s="350" t="e">
        <f>IF(AND('Mapa final'!#REF!="Media",'Mapa final'!#REF!="Moderado"),CONCATENATE("R",'Mapa final'!#REF!),"")</f>
        <v>#REF!</v>
      </c>
      <c r="W28" s="334"/>
      <c r="X28" s="349" t="e">
        <f>IF(AND('Mapa final'!#REF!="Media",'Mapa final'!#REF!="Moderado"),CONCATENATE("R",'Mapa final'!#REF!),"")</f>
        <v>#REF!</v>
      </c>
      <c r="Y28" s="334"/>
      <c r="Z28" s="349" t="e">
        <f>IF(AND('Mapa final'!#REF!="Media",'Mapa final'!#REF!="Moderado"),CONCATENATE("R",'Mapa final'!#REF!),"")</f>
        <v>#REF!</v>
      </c>
      <c r="AA28" s="331"/>
      <c r="AB28" s="333" t="e">
        <f>IF(AND('Mapa final'!#REF!="Media",'Mapa final'!#REF!="Mayor"),CONCATENATE("R",'Mapa final'!#REF!),"")</f>
        <v>#REF!</v>
      </c>
      <c r="AC28" s="334"/>
      <c r="AD28" s="330" t="e">
        <f>IF(AND('Mapa final'!#REF!="Media",'Mapa final'!#REF!="Mayor"),CONCATENATE("R",'Mapa final'!#REF!),"")</f>
        <v>#REF!</v>
      </c>
      <c r="AE28" s="334"/>
      <c r="AF28" s="330" t="e">
        <f>IF(AND('Mapa final'!#REF!="Media",'Mapa final'!#REF!="Mayor"),CONCATENATE("R",'Mapa final'!#REF!),"")</f>
        <v>#REF!</v>
      </c>
      <c r="AG28" s="331"/>
      <c r="AH28" s="335" t="e">
        <f>IF(AND('Mapa final'!#REF!="Media",'Mapa final'!#REF!="Catastrófico"),CONCATENATE("R",'Mapa final'!#REF!),"")</f>
        <v>#REF!</v>
      </c>
      <c r="AI28" s="334"/>
      <c r="AJ28" s="336" t="e">
        <f>IF(AND('Mapa final'!#REF!="Media",'Mapa final'!#REF!="Catastrófico"),CONCATENATE("R",'Mapa final'!#REF!),"")</f>
        <v>#REF!</v>
      </c>
      <c r="AK28" s="334"/>
      <c r="AL28" s="336" t="e">
        <f>IF(AND('Mapa final'!#REF!="Media",'Mapa final'!#REF!="Catastrófico"),CONCATENATE("R",'Mapa final'!#REF!),"")</f>
        <v>#REF!</v>
      </c>
      <c r="AM28" s="331"/>
      <c r="AN28" s="2"/>
      <c r="AO28" s="354"/>
      <c r="AP28" s="253"/>
      <c r="AQ28" s="253"/>
      <c r="AR28" s="253"/>
      <c r="AS28" s="253"/>
      <c r="AT28" s="355"/>
      <c r="AU28" s="2"/>
      <c r="AV28" s="2"/>
      <c r="AW28" s="2"/>
      <c r="AX28" s="2"/>
      <c r="AY28" s="2"/>
      <c r="AZ28" s="2"/>
      <c r="BA28" s="2"/>
      <c r="BB28" s="2"/>
      <c r="BC28" s="2"/>
      <c r="BD28" s="2"/>
      <c r="BE28" s="2"/>
      <c r="BF28" s="2"/>
      <c r="BG28" s="2"/>
      <c r="BH28" s="2"/>
      <c r="BI28" s="2"/>
    </row>
    <row r="29" spans="1:61" ht="14.25" customHeight="1">
      <c r="A29" s="2"/>
      <c r="B29" s="332"/>
      <c r="C29" s="253"/>
      <c r="D29" s="254"/>
      <c r="E29" s="340"/>
      <c r="F29" s="341"/>
      <c r="G29" s="341"/>
      <c r="H29" s="341"/>
      <c r="I29" s="343"/>
      <c r="J29" s="265"/>
      <c r="K29" s="253"/>
      <c r="L29" s="332"/>
      <c r="M29" s="253"/>
      <c r="N29" s="332"/>
      <c r="O29" s="254"/>
      <c r="P29" s="340"/>
      <c r="Q29" s="341"/>
      <c r="R29" s="342"/>
      <c r="S29" s="341"/>
      <c r="T29" s="342"/>
      <c r="U29" s="343"/>
      <c r="V29" s="340"/>
      <c r="W29" s="341"/>
      <c r="X29" s="342"/>
      <c r="Y29" s="341"/>
      <c r="Z29" s="342"/>
      <c r="AA29" s="343"/>
      <c r="AB29" s="340"/>
      <c r="AC29" s="341"/>
      <c r="AD29" s="342"/>
      <c r="AE29" s="341"/>
      <c r="AF29" s="342"/>
      <c r="AG29" s="343"/>
      <c r="AH29" s="340"/>
      <c r="AI29" s="341"/>
      <c r="AJ29" s="342"/>
      <c r="AK29" s="341"/>
      <c r="AL29" s="342"/>
      <c r="AM29" s="343"/>
      <c r="AN29" s="2"/>
      <c r="AO29" s="356"/>
      <c r="AP29" s="357"/>
      <c r="AQ29" s="357"/>
      <c r="AR29" s="357"/>
      <c r="AS29" s="357"/>
      <c r="AT29" s="358"/>
      <c r="AU29" s="2"/>
      <c r="AV29" s="2"/>
      <c r="AW29" s="2"/>
      <c r="AX29" s="2"/>
      <c r="AY29" s="2"/>
      <c r="AZ29" s="2"/>
      <c r="BA29" s="2"/>
      <c r="BB29" s="2"/>
      <c r="BC29" s="2"/>
      <c r="BD29" s="2"/>
      <c r="BE29" s="2"/>
      <c r="BF29" s="2"/>
      <c r="BG29" s="2"/>
      <c r="BH29" s="2"/>
      <c r="BI29" s="2"/>
    </row>
    <row r="30" spans="1:61" ht="14.25" customHeight="1">
      <c r="A30" s="2"/>
      <c r="B30" s="332"/>
      <c r="C30" s="253"/>
      <c r="D30" s="254"/>
      <c r="E30" s="363" t="s">
        <v>186</v>
      </c>
      <c r="F30" s="338"/>
      <c r="G30" s="338"/>
      <c r="H30" s="338"/>
      <c r="I30" s="338"/>
      <c r="J30" s="364" t="str">
        <f ca="1">IF(AND('Mapa final'!$N$27="Baja",'Mapa final'!$R$27="Leve"),CONCATENATE("R",'Mapa final'!$A$27),"")</f>
        <v/>
      </c>
      <c r="K30" s="338"/>
      <c r="L30" s="366" t="str">
        <f ca="1">IF(AND('Mapa final'!$N$29="Baja",'Mapa final'!$R$29="Leve"),CONCATENATE("R",'Mapa final'!$A$29),"")</f>
        <v/>
      </c>
      <c r="M30" s="338"/>
      <c r="N30" s="366" t="str">
        <f ca="1">IF(AND('Mapa final'!$N$31="Baja",'Mapa final'!$R$31="Leve"),CONCATENATE("R",'Mapa final'!$A$31),"")</f>
        <v/>
      </c>
      <c r="O30" s="345"/>
      <c r="P30" s="344" t="str">
        <f ca="1">IF(AND('Mapa final'!$N$27="Baja",'Mapa final'!$R$27="Menor"),CONCATENATE("R",'Mapa final'!$A$27),"")</f>
        <v/>
      </c>
      <c r="Q30" s="338"/>
      <c r="R30" s="344" t="str">
        <f ca="1">IF(AND('Mapa final'!$N$29="Baja",'Mapa final'!$R$29="Menor"),CONCATENATE("R",'Mapa final'!$A$29),"")</f>
        <v/>
      </c>
      <c r="S30" s="338"/>
      <c r="T30" s="344" t="str">
        <f ca="1">IF(AND('Mapa final'!$N$31="Baja",'Mapa final'!$R$31="Menor"),CONCATENATE("R",'Mapa final'!$A$31),"")</f>
        <v/>
      </c>
      <c r="U30" s="345"/>
      <c r="V30" s="346" t="str">
        <f ca="1">IF(AND('Mapa final'!$N$27="Baja",'Mapa final'!$R$27="Moderado"),CONCATENATE("R",'Mapa final'!$A$27),"")</f>
        <v/>
      </c>
      <c r="W30" s="338"/>
      <c r="X30" s="344" t="str">
        <f ca="1">IF(AND('Mapa final'!$N$29="Baja",'Mapa final'!$R$29="Moderado"),CONCATENATE("R",'Mapa final'!$A$29),"")</f>
        <v/>
      </c>
      <c r="Y30" s="338"/>
      <c r="Z30" s="344" t="str">
        <f ca="1">IF(AND('Mapa final'!$N$31="Baja",'Mapa final'!$R$31="Moderado"),CONCATENATE("R",'Mapa final'!$A$31),"")</f>
        <v/>
      </c>
      <c r="AA30" s="345"/>
      <c r="AB30" s="337" t="str">
        <f ca="1">IF(AND('Mapa final'!$N$27="Baja",'Mapa final'!$R$27="Mayor"),CONCATENATE("R",'Mapa final'!$A$27),"")</f>
        <v/>
      </c>
      <c r="AC30" s="338"/>
      <c r="AD30" s="339" t="str">
        <f ca="1">IF(AND('Mapa final'!$N$29="Baja",'Mapa final'!$R$29="Mayor"),CONCATENATE("R",'Mapa final'!$A$29),"")</f>
        <v/>
      </c>
      <c r="AE30" s="338"/>
      <c r="AF30" s="339" t="str">
        <f ca="1">IF(AND('Mapa final'!$N$31="Baja",'Mapa final'!$R$31="Mayor"),CONCATENATE("R",'Mapa final'!$A$31),"")</f>
        <v/>
      </c>
      <c r="AG30" s="345"/>
      <c r="AH30" s="347" t="str">
        <f ca="1">IF(AND('Mapa final'!$N$27="Baja",'Mapa final'!$R$27="Catastrófico"),CONCATENATE("R",'Mapa final'!$A$27),"")</f>
        <v/>
      </c>
      <c r="AI30" s="338"/>
      <c r="AJ30" s="348" t="str">
        <f ca="1">IF(AND('Mapa final'!$N$29="Baja",'Mapa final'!$R$29="Catastrófico"),CONCATENATE("R",'Mapa final'!$A$29),"")</f>
        <v/>
      </c>
      <c r="AK30" s="338"/>
      <c r="AL30" s="348" t="str">
        <f ca="1">IF(AND('Mapa final'!$N$31="Baja",'Mapa final'!$R$31="Catastrófico"),CONCATENATE("R",'Mapa final'!$A$31),"")</f>
        <v/>
      </c>
      <c r="AM30" s="345"/>
      <c r="AN30" s="2"/>
      <c r="AO30" s="351" t="s">
        <v>187</v>
      </c>
      <c r="AP30" s="352"/>
      <c r="AQ30" s="352"/>
      <c r="AR30" s="352"/>
      <c r="AS30" s="352"/>
      <c r="AT30" s="353"/>
      <c r="AU30" s="2"/>
      <c r="AV30" s="2"/>
      <c r="AW30" s="2"/>
      <c r="AX30" s="2"/>
      <c r="AY30" s="2"/>
      <c r="AZ30" s="2"/>
      <c r="BA30" s="2"/>
      <c r="BB30" s="2"/>
      <c r="BC30" s="2"/>
      <c r="BD30" s="2"/>
      <c r="BE30" s="2"/>
      <c r="BF30" s="2"/>
      <c r="BG30" s="2"/>
      <c r="BH30" s="2"/>
      <c r="BI30" s="2"/>
    </row>
    <row r="31" spans="1:61" ht="14.25" customHeight="1">
      <c r="A31" s="2"/>
      <c r="B31" s="332"/>
      <c r="C31" s="253"/>
      <c r="D31" s="254"/>
      <c r="E31" s="265"/>
      <c r="F31" s="253"/>
      <c r="G31" s="253"/>
      <c r="H31" s="253"/>
      <c r="I31" s="253"/>
      <c r="J31" s="265"/>
      <c r="K31" s="253"/>
      <c r="L31" s="332"/>
      <c r="M31" s="253"/>
      <c r="N31" s="332"/>
      <c r="O31" s="254"/>
      <c r="P31" s="332"/>
      <c r="Q31" s="253"/>
      <c r="R31" s="332"/>
      <c r="S31" s="253"/>
      <c r="T31" s="332"/>
      <c r="U31" s="254"/>
      <c r="V31" s="265"/>
      <c r="W31" s="253"/>
      <c r="X31" s="332"/>
      <c r="Y31" s="253"/>
      <c r="Z31" s="332"/>
      <c r="AA31" s="254"/>
      <c r="AB31" s="265"/>
      <c r="AC31" s="253"/>
      <c r="AD31" s="332"/>
      <c r="AE31" s="253"/>
      <c r="AF31" s="332"/>
      <c r="AG31" s="254"/>
      <c r="AH31" s="265"/>
      <c r="AI31" s="253"/>
      <c r="AJ31" s="332"/>
      <c r="AK31" s="253"/>
      <c r="AL31" s="332"/>
      <c r="AM31" s="254"/>
      <c r="AN31" s="2"/>
      <c r="AO31" s="354"/>
      <c r="AP31" s="253"/>
      <c r="AQ31" s="253"/>
      <c r="AR31" s="253"/>
      <c r="AS31" s="253"/>
      <c r="AT31" s="355"/>
      <c r="AU31" s="2"/>
      <c r="AV31" s="2"/>
      <c r="AW31" s="2"/>
      <c r="AX31" s="2"/>
      <c r="AY31" s="2"/>
      <c r="AZ31" s="2"/>
      <c r="BA31" s="2"/>
      <c r="BB31" s="2"/>
      <c r="BC31" s="2"/>
      <c r="BD31" s="2"/>
      <c r="BE31" s="2"/>
      <c r="BF31" s="2"/>
      <c r="BG31" s="2"/>
      <c r="BH31" s="2"/>
      <c r="BI31" s="2"/>
    </row>
    <row r="32" spans="1:61" ht="14.25" customHeight="1">
      <c r="A32" s="2"/>
      <c r="B32" s="332"/>
      <c r="C32" s="253"/>
      <c r="D32" s="254"/>
      <c r="E32" s="265"/>
      <c r="F32" s="253"/>
      <c r="G32" s="253"/>
      <c r="H32" s="253"/>
      <c r="I32" s="253"/>
      <c r="J32" s="365" t="str">
        <f ca="1">IF(AND('Mapa final'!$N$33="Baja",'Mapa final'!$R$33="Leve"),CONCATENATE("R",'Mapa final'!$A$33),"")</f>
        <v/>
      </c>
      <c r="K32" s="334"/>
      <c r="L32" s="362" t="e">
        <f>IF(AND('Mapa final'!#REF!="Baja",'Mapa final'!#REF!="Leve"),CONCATENATE("R",'Mapa final'!#REF!),"")</f>
        <v>#REF!</v>
      </c>
      <c r="M32" s="334"/>
      <c r="N32" s="362" t="e">
        <f>IF(AND('Mapa final'!#REF!="Baja",'Mapa final'!#REF!="Leve"),CONCATENATE("R",'Mapa final'!#REF!),"")</f>
        <v>#REF!</v>
      </c>
      <c r="O32" s="331"/>
      <c r="P32" s="349" t="str">
        <f ca="1">IF(AND('Mapa final'!$N$33="Baja",'Mapa final'!$R$33="Menor"),CONCATENATE("R",'Mapa final'!$A$33),"")</f>
        <v/>
      </c>
      <c r="Q32" s="334"/>
      <c r="R32" s="349" t="e">
        <f>IF(AND('Mapa final'!#REF!="Baja",'Mapa final'!#REF!="Menor"),CONCATENATE("R",'Mapa final'!#REF!),"")</f>
        <v>#REF!</v>
      </c>
      <c r="S32" s="334"/>
      <c r="T32" s="349" t="e">
        <f>IF(AND('Mapa final'!#REF!="Baja",'Mapa final'!#REF!="Menor"),CONCATENATE("R",'Mapa final'!#REF!),"")</f>
        <v>#REF!</v>
      </c>
      <c r="U32" s="331"/>
      <c r="V32" s="350" t="str">
        <f ca="1">IF(AND('Mapa final'!$N$33="Baja",'Mapa final'!$R$33="Moderado"),CONCATENATE("R",'Mapa final'!$A$33),"")</f>
        <v/>
      </c>
      <c r="W32" s="334"/>
      <c r="X32" s="349" t="e">
        <f>IF(AND('Mapa final'!#REF!="Baja",'Mapa final'!#REF!="Moderado"),CONCATENATE("R",'Mapa final'!#REF!),"")</f>
        <v>#REF!</v>
      </c>
      <c r="Y32" s="334"/>
      <c r="Z32" s="349" t="e">
        <f>IF(AND('Mapa final'!#REF!="Baja",'Mapa final'!#REF!="Moderado"),CONCATENATE("R",'Mapa final'!#REF!),"")</f>
        <v>#REF!</v>
      </c>
      <c r="AA32" s="331"/>
      <c r="AB32" s="333" t="str">
        <f ca="1">IF(AND('Mapa final'!$N$33="Baja",'Mapa final'!$R$33="Mayor"),CONCATENATE("R",'Mapa final'!$A$33),"")</f>
        <v/>
      </c>
      <c r="AC32" s="334"/>
      <c r="AD32" s="330" t="e">
        <f>IF(AND('Mapa final'!#REF!="Baja",'Mapa final'!#REF!="Mayor"),CONCATENATE("R",'Mapa final'!#REF!),"")</f>
        <v>#REF!</v>
      </c>
      <c r="AE32" s="334"/>
      <c r="AF32" s="330" t="e">
        <f>IF(AND('Mapa final'!#REF!="Baja",'Mapa final'!#REF!="Mayor"),CONCATENATE("R",'Mapa final'!#REF!),"")</f>
        <v>#REF!</v>
      </c>
      <c r="AG32" s="331"/>
      <c r="AH32" s="335" t="str">
        <f ca="1">IF(AND('Mapa final'!$N$33="Baja",'Mapa final'!$R$33="Catastrófico"),CONCATENATE("R",'Mapa final'!$A$33),"")</f>
        <v/>
      </c>
      <c r="AI32" s="334"/>
      <c r="AJ32" s="336" t="e">
        <f>IF(AND('Mapa final'!#REF!="Baja",'Mapa final'!#REF!="Catastrófico"),CONCATENATE("R",'Mapa final'!#REF!),"")</f>
        <v>#REF!</v>
      </c>
      <c r="AK32" s="334"/>
      <c r="AL32" s="336" t="e">
        <f>IF(AND('Mapa final'!#REF!="Baja",'Mapa final'!#REF!="Catastrófico"),CONCATENATE("R",'Mapa final'!#REF!),"")</f>
        <v>#REF!</v>
      </c>
      <c r="AM32" s="331"/>
      <c r="AN32" s="2"/>
      <c r="AO32" s="354"/>
      <c r="AP32" s="253"/>
      <c r="AQ32" s="253"/>
      <c r="AR32" s="253"/>
      <c r="AS32" s="253"/>
      <c r="AT32" s="355"/>
      <c r="AU32" s="2"/>
      <c r="AV32" s="2"/>
      <c r="AW32" s="2"/>
      <c r="AX32" s="2"/>
      <c r="AY32" s="2"/>
      <c r="AZ32" s="2"/>
      <c r="BA32" s="2"/>
      <c r="BB32" s="2"/>
      <c r="BC32" s="2"/>
      <c r="BD32" s="2"/>
      <c r="BE32" s="2"/>
      <c r="BF32" s="2"/>
      <c r="BG32" s="2"/>
      <c r="BH32" s="2"/>
      <c r="BI32" s="2"/>
    </row>
    <row r="33" spans="1:61" ht="14.25" customHeight="1">
      <c r="A33" s="2"/>
      <c r="B33" s="332"/>
      <c r="C33" s="253"/>
      <c r="D33" s="254"/>
      <c r="E33" s="265"/>
      <c r="F33" s="253"/>
      <c r="G33" s="253"/>
      <c r="H33" s="253"/>
      <c r="I33" s="253"/>
      <c r="J33" s="265"/>
      <c r="K33" s="253"/>
      <c r="L33" s="332"/>
      <c r="M33" s="253"/>
      <c r="N33" s="332"/>
      <c r="O33" s="254"/>
      <c r="P33" s="332"/>
      <c r="Q33" s="253"/>
      <c r="R33" s="332"/>
      <c r="S33" s="253"/>
      <c r="T33" s="332"/>
      <c r="U33" s="254"/>
      <c r="V33" s="265"/>
      <c r="W33" s="253"/>
      <c r="X33" s="332"/>
      <c r="Y33" s="253"/>
      <c r="Z33" s="332"/>
      <c r="AA33" s="254"/>
      <c r="AB33" s="265"/>
      <c r="AC33" s="253"/>
      <c r="AD33" s="332"/>
      <c r="AE33" s="253"/>
      <c r="AF33" s="332"/>
      <c r="AG33" s="254"/>
      <c r="AH33" s="265"/>
      <c r="AI33" s="253"/>
      <c r="AJ33" s="332"/>
      <c r="AK33" s="253"/>
      <c r="AL33" s="332"/>
      <c r="AM33" s="254"/>
      <c r="AN33" s="2"/>
      <c r="AO33" s="354"/>
      <c r="AP33" s="253"/>
      <c r="AQ33" s="253"/>
      <c r="AR33" s="253"/>
      <c r="AS33" s="253"/>
      <c r="AT33" s="355"/>
      <c r="AU33" s="2"/>
      <c r="AV33" s="2"/>
      <c r="AW33" s="2"/>
      <c r="AX33" s="2"/>
      <c r="AY33" s="2"/>
      <c r="AZ33" s="2"/>
      <c r="BA33" s="2"/>
      <c r="BB33" s="2"/>
      <c r="BC33" s="2"/>
      <c r="BD33" s="2"/>
      <c r="BE33" s="2"/>
      <c r="BF33" s="2"/>
      <c r="BG33" s="2"/>
      <c r="BH33" s="2"/>
      <c r="BI33" s="2"/>
    </row>
    <row r="34" spans="1:61" ht="14.25" customHeight="1">
      <c r="A34" s="2"/>
      <c r="B34" s="332"/>
      <c r="C34" s="253"/>
      <c r="D34" s="254"/>
      <c r="E34" s="265"/>
      <c r="F34" s="253"/>
      <c r="G34" s="253"/>
      <c r="H34" s="253"/>
      <c r="I34" s="253"/>
      <c r="J34" s="365" t="e">
        <f>IF(AND('Mapa final'!#REF!="Baja",'Mapa final'!#REF!="Leve"),CONCATENATE("R",'Mapa final'!#REF!),"")</f>
        <v>#REF!</v>
      </c>
      <c r="K34" s="334"/>
      <c r="L34" s="362" t="e">
        <f>IF(AND('Mapa final'!#REF!="Baja",'Mapa final'!#REF!="Leve"),CONCATENATE("R",'Mapa final'!#REF!),"")</f>
        <v>#REF!</v>
      </c>
      <c r="M34" s="334"/>
      <c r="N34" s="362" t="e">
        <f>IF(AND('Mapa final'!#REF!="Baja",'Mapa final'!#REF!="Leve"),CONCATENATE("R",'Mapa final'!#REF!),"")</f>
        <v>#REF!</v>
      </c>
      <c r="O34" s="331"/>
      <c r="P34" s="349" t="e">
        <f>IF(AND('Mapa final'!#REF!="Baja",'Mapa final'!#REF!="Menor"),CONCATENATE("R",'Mapa final'!#REF!),"")</f>
        <v>#REF!</v>
      </c>
      <c r="Q34" s="334"/>
      <c r="R34" s="349" t="e">
        <f>IF(AND('Mapa final'!#REF!="Baja",'Mapa final'!#REF!="Menor"),CONCATENATE("R",'Mapa final'!#REF!),"")</f>
        <v>#REF!</v>
      </c>
      <c r="S34" s="334"/>
      <c r="T34" s="349" t="e">
        <f>IF(AND('Mapa final'!#REF!="Baja",'Mapa final'!#REF!="Menor"),CONCATENATE("R",'Mapa final'!#REF!),"")</f>
        <v>#REF!</v>
      </c>
      <c r="U34" s="331"/>
      <c r="V34" s="350" t="e">
        <f>IF(AND('Mapa final'!#REF!="Baja",'Mapa final'!#REF!="Moderado"),CONCATENATE("R",'Mapa final'!#REF!),"")</f>
        <v>#REF!</v>
      </c>
      <c r="W34" s="334"/>
      <c r="X34" s="349" t="e">
        <f>IF(AND('Mapa final'!#REF!="Baja",'Mapa final'!#REF!="Moderado"),CONCATENATE("R",'Mapa final'!#REF!),"")</f>
        <v>#REF!</v>
      </c>
      <c r="Y34" s="334"/>
      <c r="Z34" s="349" t="e">
        <f>IF(AND('Mapa final'!#REF!="Baja",'Mapa final'!#REF!="Moderado"),CONCATENATE("R",'Mapa final'!#REF!),"")</f>
        <v>#REF!</v>
      </c>
      <c r="AA34" s="331"/>
      <c r="AB34" s="333" t="e">
        <f>IF(AND('Mapa final'!#REF!="Baja",'Mapa final'!#REF!="Mayor"),CONCATENATE("R",'Mapa final'!#REF!),"")</f>
        <v>#REF!</v>
      </c>
      <c r="AC34" s="334"/>
      <c r="AD34" s="330" t="e">
        <f>IF(AND('Mapa final'!#REF!="Baja",'Mapa final'!#REF!="Mayor"),CONCATENATE("R",'Mapa final'!#REF!),"")</f>
        <v>#REF!</v>
      </c>
      <c r="AE34" s="334"/>
      <c r="AF34" s="330" t="e">
        <f>IF(AND('Mapa final'!#REF!="Baja",'Mapa final'!#REF!="Mayor"),CONCATENATE("R",'Mapa final'!#REF!),"")</f>
        <v>#REF!</v>
      </c>
      <c r="AG34" s="331"/>
      <c r="AH34" s="335" t="e">
        <f>IF(AND('Mapa final'!#REF!="Baja",'Mapa final'!#REF!="Catastrófico"),CONCATENATE("R",'Mapa final'!#REF!),"")</f>
        <v>#REF!</v>
      </c>
      <c r="AI34" s="334"/>
      <c r="AJ34" s="336" t="e">
        <f>IF(AND('Mapa final'!#REF!="Baja",'Mapa final'!#REF!="Catastrófico"),CONCATENATE("R",'Mapa final'!#REF!),"")</f>
        <v>#REF!</v>
      </c>
      <c r="AK34" s="334"/>
      <c r="AL34" s="336" t="e">
        <f>IF(AND('Mapa final'!#REF!="Baja",'Mapa final'!#REF!="Catastrófico"),CONCATENATE("R",'Mapa final'!#REF!),"")</f>
        <v>#REF!</v>
      </c>
      <c r="AM34" s="331"/>
      <c r="AN34" s="2"/>
      <c r="AO34" s="354"/>
      <c r="AP34" s="253"/>
      <c r="AQ34" s="253"/>
      <c r="AR34" s="253"/>
      <c r="AS34" s="253"/>
      <c r="AT34" s="355"/>
      <c r="AU34" s="2"/>
      <c r="AV34" s="2"/>
      <c r="AW34" s="2"/>
      <c r="AX34" s="2"/>
      <c r="AY34" s="2"/>
      <c r="AZ34" s="2"/>
      <c r="BA34" s="2"/>
      <c r="BB34" s="2"/>
      <c r="BC34" s="2"/>
      <c r="BD34" s="2"/>
      <c r="BE34" s="2"/>
      <c r="BF34" s="2"/>
      <c r="BG34" s="2"/>
      <c r="BH34" s="2"/>
      <c r="BI34" s="2"/>
    </row>
    <row r="35" spans="1:61" ht="14.25" customHeight="1">
      <c r="A35" s="2"/>
      <c r="B35" s="332"/>
      <c r="C35" s="253"/>
      <c r="D35" s="254"/>
      <c r="E35" s="265"/>
      <c r="F35" s="253"/>
      <c r="G35" s="253"/>
      <c r="H35" s="253"/>
      <c r="I35" s="253"/>
      <c r="J35" s="265"/>
      <c r="K35" s="253"/>
      <c r="L35" s="332"/>
      <c r="M35" s="253"/>
      <c r="N35" s="332"/>
      <c r="O35" s="254"/>
      <c r="P35" s="332"/>
      <c r="Q35" s="253"/>
      <c r="R35" s="332"/>
      <c r="S35" s="253"/>
      <c r="T35" s="332"/>
      <c r="U35" s="254"/>
      <c r="V35" s="265"/>
      <c r="W35" s="253"/>
      <c r="X35" s="332"/>
      <c r="Y35" s="253"/>
      <c r="Z35" s="332"/>
      <c r="AA35" s="254"/>
      <c r="AB35" s="265"/>
      <c r="AC35" s="253"/>
      <c r="AD35" s="332"/>
      <c r="AE35" s="253"/>
      <c r="AF35" s="332"/>
      <c r="AG35" s="254"/>
      <c r="AH35" s="265"/>
      <c r="AI35" s="253"/>
      <c r="AJ35" s="332"/>
      <c r="AK35" s="253"/>
      <c r="AL35" s="332"/>
      <c r="AM35" s="254"/>
      <c r="AN35" s="2"/>
      <c r="AO35" s="354"/>
      <c r="AP35" s="253"/>
      <c r="AQ35" s="253"/>
      <c r="AR35" s="253"/>
      <c r="AS35" s="253"/>
      <c r="AT35" s="355"/>
      <c r="AU35" s="2"/>
      <c r="AV35" s="2"/>
      <c r="AW35" s="2"/>
      <c r="AX35" s="2"/>
      <c r="AY35" s="2"/>
      <c r="AZ35" s="2"/>
      <c r="BA35" s="2"/>
      <c r="BB35" s="2"/>
      <c r="BC35" s="2"/>
      <c r="BD35" s="2"/>
      <c r="BE35" s="2"/>
      <c r="BF35" s="2"/>
      <c r="BG35" s="2"/>
      <c r="BH35" s="2"/>
      <c r="BI35" s="2"/>
    </row>
    <row r="36" spans="1:61" ht="14.25" customHeight="1">
      <c r="A36" s="2"/>
      <c r="B36" s="332"/>
      <c r="C36" s="253"/>
      <c r="D36" s="254"/>
      <c r="E36" s="265"/>
      <c r="F36" s="253"/>
      <c r="G36" s="253"/>
      <c r="H36" s="253"/>
      <c r="I36" s="253"/>
      <c r="J36" s="365" t="e">
        <f>IF(AND('Mapa final'!#REF!="Baja",'Mapa final'!#REF!="Leve"),CONCATENATE("R",'Mapa final'!#REF!),"")</f>
        <v>#REF!</v>
      </c>
      <c r="K36" s="334"/>
      <c r="L36" s="362" t="e">
        <f>IF(AND('Mapa final'!#REF!="Baja",'Mapa final'!#REF!="Leve"),CONCATENATE("R",'Mapa final'!#REF!),"")</f>
        <v>#REF!</v>
      </c>
      <c r="M36" s="334"/>
      <c r="N36" s="362" t="e">
        <f>IF(AND('Mapa final'!#REF!="Baja",'Mapa final'!#REF!="Leve"),CONCATENATE("R",'Mapa final'!#REF!),"")</f>
        <v>#REF!</v>
      </c>
      <c r="O36" s="331"/>
      <c r="P36" s="349" t="e">
        <f>IF(AND('Mapa final'!#REF!="Baja",'Mapa final'!#REF!="Menor"),CONCATENATE("R",'Mapa final'!#REF!),"")</f>
        <v>#REF!</v>
      </c>
      <c r="Q36" s="334"/>
      <c r="R36" s="349" t="e">
        <f>IF(AND('Mapa final'!#REF!="Baja",'Mapa final'!#REF!="Menor"),CONCATENATE("R",'Mapa final'!#REF!),"")</f>
        <v>#REF!</v>
      </c>
      <c r="S36" s="334"/>
      <c r="T36" s="349" t="e">
        <f>IF(AND('Mapa final'!#REF!="Baja",'Mapa final'!#REF!="Menor"),CONCATENATE("R",'Mapa final'!#REF!),"")</f>
        <v>#REF!</v>
      </c>
      <c r="U36" s="331"/>
      <c r="V36" s="350" t="e">
        <f>IF(AND('Mapa final'!#REF!="Baja",'Mapa final'!#REF!="Moderado"),CONCATENATE("R",'Mapa final'!#REF!),"")</f>
        <v>#REF!</v>
      </c>
      <c r="W36" s="334"/>
      <c r="X36" s="349" t="e">
        <f>IF(AND('Mapa final'!#REF!="Baja",'Mapa final'!#REF!="Moderado"),CONCATENATE("R",'Mapa final'!#REF!),"")</f>
        <v>#REF!</v>
      </c>
      <c r="Y36" s="334"/>
      <c r="Z36" s="349" t="e">
        <f>IF(AND('Mapa final'!#REF!="Baja",'Mapa final'!#REF!="Moderado"),CONCATENATE("R",'Mapa final'!#REF!),"")</f>
        <v>#REF!</v>
      </c>
      <c r="AA36" s="331"/>
      <c r="AB36" s="333" t="e">
        <f>IF(AND('Mapa final'!#REF!="Baja",'Mapa final'!#REF!="Mayor"),CONCATENATE("R",'Mapa final'!#REF!),"")</f>
        <v>#REF!</v>
      </c>
      <c r="AC36" s="334"/>
      <c r="AD36" s="330" t="e">
        <f>IF(AND('Mapa final'!#REF!="Baja",'Mapa final'!#REF!="Mayor"),CONCATENATE("R",'Mapa final'!#REF!),"")</f>
        <v>#REF!</v>
      </c>
      <c r="AE36" s="334"/>
      <c r="AF36" s="330" t="e">
        <f>IF(AND('Mapa final'!#REF!="Baja",'Mapa final'!#REF!="Mayor"),CONCATENATE("R",'Mapa final'!#REF!),"")</f>
        <v>#REF!</v>
      </c>
      <c r="AG36" s="331"/>
      <c r="AH36" s="335" t="e">
        <f>IF(AND('Mapa final'!#REF!="Baja",'Mapa final'!#REF!="Catastrófico"),CONCATENATE("R",'Mapa final'!#REF!),"")</f>
        <v>#REF!</v>
      </c>
      <c r="AI36" s="334"/>
      <c r="AJ36" s="336" t="e">
        <f>IF(AND('Mapa final'!#REF!="Baja",'Mapa final'!#REF!="Catastrófico"),CONCATENATE("R",'Mapa final'!#REF!),"")</f>
        <v>#REF!</v>
      </c>
      <c r="AK36" s="334"/>
      <c r="AL36" s="336" t="e">
        <f>IF(AND('Mapa final'!#REF!="Baja",'Mapa final'!#REF!="Catastrófico"),CONCATENATE("R",'Mapa final'!#REF!),"")</f>
        <v>#REF!</v>
      </c>
      <c r="AM36" s="331"/>
      <c r="AN36" s="2"/>
      <c r="AO36" s="354"/>
      <c r="AP36" s="253"/>
      <c r="AQ36" s="253"/>
      <c r="AR36" s="253"/>
      <c r="AS36" s="253"/>
      <c r="AT36" s="355"/>
      <c r="AU36" s="2"/>
      <c r="AV36" s="2"/>
      <c r="AW36" s="2"/>
      <c r="AX36" s="2"/>
      <c r="AY36" s="2"/>
      <c r="AZ36" s="2"/>
      <c r="BA36" s="2"/>
      <c r="BB36" s="2"/>
      <c r="BC36" s="2"/>
      <c r="BD36" s="2"/>
      <c r="BE36" s="2"/>
      <c r="BF36" s="2"/>
      <c r="BG36" s="2"/>
      <c r="BH36" s="2"/>
      <c r="BI36" s="2"/>
    </row>
    <row r="37" spans="1:61" ht="14.25" customHeight="1">
      <c r="A37" s="2"/>
      <c r="B37" s="332"/>
      <c r="C37" s="253"/>
      <c r="D37" s="254"/>
      <c r="E37" s="340"/>
      <c r="F37" s="341"/>
      <c r="G37" s="341"/>
      <c r="H37" s="341"/>
      <c r="I37" s="341"/>
      <c r="J37" s="340"/>
      <c r="K37" s="341"/>
      <c r="L37" s="342"/>
      <c r="M37" s="341"/>
      <c r="N37" s="342"/>
      <c r="O37" s="343"/>
      <c r="P37" s="342"/>
      <c r="Q37" s="341"/>
      <c r="R37" s="342"/>
      <c r="S37" s="341"/>
      <c r="T37" s="342"/>
      <c r="U37" s="343"/>
      <c r="V37" s="340"/>
      <c r="W37" s="341"/>
      <c r="X37" s="342"/>
      <c r="Y37" s="341"/>
      <c r="Z37" s="342"/>
      <c r="AA37" s="343"/>
      <c r="AB37" s="340"/>
      <c r="AC37" s="341"/>
      <c r="AD37" s="342"/>
      <c r="AE37" s="341"/>
      <c r="AF37" s="342"/>
      <c r="AG37" s="343"/>
      <c r="AH37" s="340"/>
      <c r="AI37" s="341"/>
      <c r="AJ37" s="342"/>
      <c r="AK37" s="341"/>
      <c r="AL37" s="342"/>
      <c r="AM37" s="343"/>
      <c r="AN37" s="2"/>
      <c r="AO37" s="356"/>
      <c r="AP37" s="357"/>
      <c r="AQ37" s="357"/>
      <c r="AR37" s="357"/>
      <c r="AS37" s="357"/>
      <c r="AT37" s="358"/>
      <c r="AU37" s="2"/>
      <c r="AV37" s="2"/>
      <c r="AW37" s="2"/>
      <c r="AX37" s="2"/>
      <c r="AY37" s="2"/>
      <c r="AZ37" s="2"/>
      <c r="BA37" s="2"/>
      <c r="BB37" s="2"/>
      <c r="BC37" s="2"/>
      <c r="BD37" s="2"/>
      <c r="BE37" s="2"/>
      <c r="BF37" s="2"/>
      <c r="BG37" s="2"/>
      <c r="BH37" s="2"/>
      <c r="BI37" s="2"/>
    </row>
    <row r="38" spans="1:61" ht="14.25" customHeight="1">
      <c r="A38" s="2"/>
      <c r="B38" s="332"/>
      <c r="C38" s="253"/>
      <c r="D38" s="254"/>
      <c r="E38" s="363" t="s">
        <v>188</v>
      </c>
      <c r="F38" s="338"/>
      <c r="G38" s="338"/>
      <c r="H38" s="338"/>
      <c r="I38" s="345"/>
      <c r="J38" s="364" t="str">
        <f ca="1">IF(AND('Mapa final'!$N$27="Muy Baja",'Mapa final'!$R$27="Leve"),CONCATENATE("R",'Mapa final'!$A$27),"")</f>
        <v/>
      </c>
      <c r="K38" s="338"/>
      <c r="L38" s="366" t="str">
        <f ca="1">IF(AND('Mapa final'!$N$29="Muy Baja",'Mapa final'!$R$29="Leve"),CONCATENATE("R",'Mapa final'!$A$29),"")</f>
        <v/>
      </c>
      <c r="M38" s="338"/>
      <c r="N38" s="366" t="str">
        <f ca="1">IF(AND('Mapa final'!$N$31="Muy Baja",'Mapa final'!$R$31="Leve"),CONCATENATE("R",'Mapa final'!$A$31),"")</f>
        <v/>
      </c>
      <c r="O38" s="345"/>
      <c r="P38" s="364" t="str">
        <f ca="1">IF(AND('Mapa final'!$N$27="Muy Baja",'Mapa final'!$R$27="Menor"),CONCATENATE("R",'Mapa final'!$A$27),"")</f>
        <v/>
      </c>
      <c r="Q38" s="338"/>
      <c r="R38" s="366" t="str">
        <f ca="1">IF(AND('Mapa final'!$N$29="Muy Baja",'Mapa final'!$R$29="Menor"),CONCATENATE("R",'Mapa final'!$A$29),"")</f>
        <v/>
      </c>
      <c r="S38" s="338"/>
      <c r="T38" s="366" t="str">
        <f ca="1">IF(AND('Mapa final'!$N$31="Muy Baja",'Mapa final'!$R$31="Menor"),CONCATENATE("R",'Mapa final'!$A$31),"")</f>
        <v/>
      </c>
      <c r="U38" s="345"/>
      <c r="V38" s="346" t="str">
        <f ca="1">IF(AND('Mapa final'!$N$27="Muy Baja",'Mapa final'!$R$27="Moderado"),CONCATENATE("R",'Mapa final'!$A$27),"")</f>
        <v/>
      </c>
      <c r="W38" s="338"/>
      <c r="X38" s="344" t="str">
        <f ca="1">IF(AND('Mapa final'!$N$29="Muy Baja",'Mapa final'!$R$29="Moderado"),CONCATENATE("R",'Mapa final'!$A$29),"")</f>
        <v>R2</v>
      </c>
      <c r="Y38" s="338"/>
      <c r="Z38" s="344" t="str">
        <f ca="1">IF(AND('Mapa final'!$N$31="Muy Baja",'Mapa final'!$R$31="Moderado"),CONCATENATE("R",'Mapa final'!$A$31),"")</f>
        <v/>
      </c>
      <c r="AA38" s="345"/>
      <c r="AB38" s="337" t="str">
        <f ca="1">IF(AND('Mapa final'!$N$27="Muy Baja",'Mapa final'!$R$27="Mayor"),CONCATENATE("R",'Mapa final'!$A$27),"")</f>
        <v>R1</v>
      </c>
      <c r="AC38" s="338"/>
      <c r="AD38" s="339" t="str">
        <f ca="1">IF(AND('Mapa final'!$N$29="Muy Baja",'Mapa final'!$R$29="Mayor"),CONCATENATE("R",'Mapa final'!$A$29),"")</f>
        <v/>
      </c>
      <c r="AE38" s="338"/>
      <c r="AF38" s="339" t="str">
        <f ca="1">IF(AND('Mapa final'!$N$31="Muy Baja",'Mapa final'!$R$31="Mayor"),CONCATENATE("R",'Mapa final'!$A$31),"")</f>
        <v/>
      </c>
      <c r="AG38" s="345"/>
      <c r="AH38" s="347" t="str">
        <f ca="1">IF(AND('Mapa final'!$N$27="Muy Baja",'Mapa final'!$R$27="Catastrófico"),CONCATENATE("R",'Mapa final'!$A$27),"")</f>
        <v/>
      </c>
      <c r="AI38" s="338"/>
      <c r="AJ38" s="348" t="str">
        <f ca="1">IF(AND('Mapa final'!$N$29="Muy Baja",'Mapa final'!$R$29="Catastrófico"),CONCATENATE("R",'Mapa final'!$A$29),"")</f>
        <v/>
      </c>
      <c r="AK38" s="338"/>
      <c r="AL38" s="348" t="str">
        <f ca="1">IF(AND('Mapa final'!$N$31="Muy Baja",'Mapa final'!$R$31="Catastrófico"),CONCATENATE("R",'Mapa final'!$A$31),"")</f>
        <v/>
      </c>
      <c r="AM38" s="345"/>
      <c r="AN38" s="2"/>
      <c r="AO38" s="2"/>
      <c r="AP38" s="2"/>
      <c r="AQ38" s="2"/>
      <c r="AR38" s="2"/>
      <c r="AS38" s="2"/>
      <c r="AT38" s="2"/>
      <c r="AU38" s="2"/>
      <c r="AV38" s="2"/>
      <c r="AW38" s="2"/>
      <c r="AX38" s="2"/>
      <c r="AY38" s="2"/>
      <c r="AZ38" s="2"/>
      <c r="BA38" s="2"/>
      <c r="BB38" s="2"/>
      <c r="BC38" s="2"/>
      <c r="BD38" s="2"/>
      <c r="BE38" s="2"/>
      <c r="BF38" s="2"/>
      <c r="BG38" s="2"/>
      <c r="BH38" s="2"/>
      <c r="BI38" s="2"/>
    </row>
    <row r="39" spans="1:61" ht="14.25" customHeight="1">
      <c r="A39" s="2"/>
      <c r="B39" s="332"/>
      <c r="C39" s="253"/>
      <c r="D39" s="254"/>
      <c r="E39" s="265"/>
      <c r="F39" s="253"/>
      <c r="G39" s="253"/>
      <c r="H39" s="253"/>
      <c r="I39" s="254"/>
      <c r="J39" s="265"/>
      <c r="K39" s="253"/>
      <c r="L39" s="332"/>
      <c r="M39" s="253"/>
      <c r="N39" s="332"/>
      <c r="O39" s="254"/>
      <c r="P39" s="265"/>
      <c r="Q39" s="253"/>
      <c r="R39" s="332"/>
      <c r="S39" s="253"/>
      <c r="T39" s="332"/>
      <c r="U39" s="254"/>
      <c r="V39" s="265"/>
      <c r="W39" s="253"/>
      <c r="X39" s="332"/>
      <c r="Y39" s="253"/>
      <c r="Z39" s="332"/>
      <c r="AA39" s="254"/>
      <c r="AB39" s="265"/>
      <c r="AC39" s="253"/>
      <c r="AD39" s="332"/>
      <c r="AE39" s="253"/>
      <c r="AF39" s="332"/>
      <c r="AG39" s="254"/>
      <c r="AH39" s="265"/>
      <c r="AI39" s="253"/>
      <c r="AJ39" s="332"/>
      <c r="AK39" s="253"/>
      <c r="AL39" s="332"/>
      <c r="AM39" s="254"/>
      <c r="AN39" s="2"/>
      <c r="AO39" s="2"/>
      <c r="AP39" s="2"/>
      <c r="AQ39" s="2"/>
      <c r="AR39" s="2"/>
      <c r="AS39" s="2"/>
      <c r="AT39" s="2"/>
      <c r="AU39" s="2"/>
      <c r="AV39" s="2"/>
      <c r="AW39" s="2"/>
      <c r="AX39" s="2"/>
      <c r="AY39" s="2"/>
      <c r="AZ39" s="2"/>
      <c r="BA39" s="2"/>
      <c r="BB39" s="2"/>
      <c r="BC39" s="2"/>
      <c r="BD39" s="2"/>
      <c r="BE39" s="2"/>
      <c r="BF39" s="2"/>
      <c r="BG39" s="2"/>
      <c r="BH39" s="2"/>
      <c r="BI39" s="2"/>
    </row>
    <row r="40" spans="1:61" ht="14.25" customHeight="1">
      <c r="A40" s="2"/>
      <c r="B40" s="332"/>
      <c r="C40" s="253"/>
      <c r="D40" s="254"/>
      <c r="E40" s="265"/>
      <c r="F40" s="253"/>
      <c r="G40" s="253"/>
      <c r="H40" s="253"/>
      <c r="I40" s="254"/>
      <c r="J40" s="365" t="str">
        <f ca="1">IF(AND('Mapa final'!$N$33="Muy Baja",'Mapa final'!$R$33="Leve"),CONCATENATE("R",'Mapa final'!$A$33),"")</f>
        <v/>
      </c>
      <c r="K40" s="334"/>
      <c r="L40" s="362" t="e">
        <f>IF(AND('Mapa final'!#REF!="Muy Baja",'Mapa final'!#REF!="Leve"),CONCATENATE("R",'Mapa final'!#REF!),"")</f>
        <v>#REF!</v>
      </c>
      <c r="M40" s="334"/>
      <c r="N40" s="362" t="e">
        <f>IF(AND('Mapa final'!#REF!="Muy Baja",'Mapa final'!#REF!="Leve"),CONCATENATE("R",'Mapa final'!#REF!),"")</f>
        <v>#REF!</v>
      </c>
      <c r="O40" s="331"/>
      <c r="P40" s="365" t="str">
        <f ca="1">IF(AND('Mapa final'!$N$33="Muy Baja",'Mapa final'!$R$33="Menor"),CONCATENATE("R",'Mapa final'!$A$33),"")</f>
        <v/>
      </c>
      <c r="Q40" s="334"/>
      <c r="R40" s="362" t="e">
        <f>IF(AND('Mapa final'!#REF!="Muy Baja",'Mapa final'!#REF!="Menor"),CONCATENATE("R",'Mapa final'!#REF!),"")</f>
        <v>#REF!</v>
      </c>
      <c r="S40" s="334"/>
      <c r="T40" s="362" t="e">
        <f>IF(AND('Mapa final'!#REF!="Muy Baja",'Mapa final'!#REF!="Menor"),CONCATENATE("R",'Mapa final'!#REF!),"")</f>
        <v>#REF!</v>
      </c>
      <c r="U40" s="331"/>
      <c r="V40" s="350" t="str">
        <f ca="1">IF(AND('Mapa final'!$N$33="Muy Baja",'Mapa final'!$R$33="Moderado"),CONCATENATE("R",'Mapa final'!$A$33),"")</f>
        <v/>
      </c>
      <c r="W40" s="334"/>
      <c r="X40" s="349" t="e">
        <f>IF(AND('Mapa final'!#REF!="Muy Baja",'Mapa final'!#REF!="Moderado"),CONCATENATE("R",'Mapa final'!#REF!),"")</f>
        <v>#REF!</v>
      </c>
      <c r="Y40" s="334"/>
      <c r="Z40" s="349" t="e">
        <f>IF(AND('Mapa final'!#REF!="Muy Baja",'Mapa final'!#REF!="Moderado"),CONCATENATE("R",'Mapa final'!#REF!),"")</f>
        <v>#REF!</v>
      </c>
      <c r="AA40" s="331"/>
      <c r="AB40" s="333" t="str">
        <f ca="1">IF(AND('Mapa final'!$N$33="Muy Baja",'Mapa final'!$R$33="Mayor"),CONCATENATE("R",'Mapa final'!$A$33),"")</f>
        <v/>
      </c>
      <c r="AC40" s="334"/>
      <c r="AD40" s="330" t="e">
        <f>IF(AND('Mapa final'!#REF!="Muy Baja",'Mapa final'!#REF!="Mayor"),CONCATENATE("R",'Mapa final'!#REF!),"")</f>
        <v>#REF!</v>
      </c>
      <c r="AE40" s="334"/>
      <c r="AF40" s="330" t="e">
        <f>IF(AND('Mapa final'!#REF!="Muy Baja",'Mapa final'!#REF!="Mayor"),CONCATENATE("R",'Mapa final'!#REF!),"")</f>
        <v>#REF!</v>
      </c>
      <c r="AG40" s="331"/>
      <c r="AH40" s="335" t="str">
        <f ca="1">IF(AND('Mapa final'!$N$33="Muy Baja",'Mapa final'!$R$33="Catastrófico"),CONCATENATE("R",'Mapa final'!$A$33),"")</f>
        <v/>
      </c>
      <c r="AI40" s="334"/>
      <c r="AJ40" s="336" t="e">
        <f>IF(AND('Mapa final'!#REF!="Muy Baja",'Mapa final'!#REF!="Catastrófico"),CONCATENATE("R",'Mapa final'!#REF!),"")</f>
        <v>#REF!</v>
      </c>
      <c r="AK40" s="334"/>
      <c r="AL40" s="336" t="e">
        <f>IF(AND('Mapa final'!#REF!="Muy Baja",'Mapa final'!#REF!="Catastrófico"),CONCATENATE("R",'Mapa final'!#REF!),"")</f>
        <v>#REF!</v>
      </c>
      <c r="AM40" s="331"/>
      <c r="AN40" s="2"/>
      <c r="AO40" s="2"/>
      <c r="AP40" s="2"/>
      <c r="AQ40" s="2"/>
      <c r="AR40" s="2"/>
      <c r="AS40" s="2"/>
      <c r="AT40" s="2"/>
      <c r="AU40" s="2"/>
      <c r="AV40" s="2"/>
      <c r="AW40" s="2"/>
      <c r="AX40" s="2"/>
      <c r="AY40" s="2"/>
      <c r="AZ40" s="2"/>
      <c r="BA40" s="2"/>
      <c r="BB40" s="2"/>
      <c r="BC40" s="2"/>
      <c r="BD40" s="2"/>
      <c r="BE40" s="2"/>
      <c r="BF40" s="2"/>
      <c r="BG40" s="2"/>
      <c r="BH40" s="2"/>
      <c r="BI40" s="2"/>
    </row>
    <row r="41" spans="1:61" ht="14.25" customHeight="1">
      <c r="A41" s="2"/>
      <c r="B41" s="332"/>
      <c r="C41" s="253"/>
      <c r="D41" s="254"/>
      <c r="E41" s="265"/>
      <c r="F41" s="253"/>
      <c r="G41" s="253"/>
      <c r="H41" s="253"/>
      <c r="I41" s="254"/>
      <c r="J41" s="265"/>
      <c r="K41" s="253"/>
      <c r="L41" s="332"/>
      <c r="M41" s="253"/>
      <c r="N41" s="332"/>
      <c r="O41" s="254"/>
      <c r="P41" s="265"/>
      <c r="Q41" s="253"/>
      <c r="R41" s="332"/>
      <c r="S41" s="253"/>
      <c r="T41" s="332"/>
      <c r="U41" s="254"/>
      <c r="V41" s="265"/>
      <c r="W41" s="253"/>
      <c r="X41" s="332"/>
      <c r="Y41" s="253"/>
      <c r="Z41" s="332"/>
      <c r="AA41" s="254"/>
      <c r="AB41" s="265"/>
      <c r="AC41" s="253"/>
      <c r="AD41" s="332"/>
      <c r="AE41" s="253"/>
      <c r="AF41" s="332"/>
      <c r="AG41" s="254"/>
      <c r="AH41" s="265"/>
      <c r="AI41" s="253"/>
      <c r="AJ41" s="332"/>
      <c r="AK41" s="253"/>
      <c r="AL41" s="332"/>
      <c r="AM41" s="254"/>
      <c r="AN41" s="2"/>
      <c r="AO41" s="2"/>
      <c r="AP41" s="2"/>
      <c r="AQ41" s="2"/>
      <c r="AR41" s="2"/>
      <c r="AS41" s="2"/>
      <c r="AT41" s="2"/>
      <c r="AU41" s="2"/>
      <c r="AV41" s="2"/>
      <c r="AW41" s="2"/>
      <c r="AX41" s="2"/>
      <c r="AY41" s="2"/>
      <c r="AZ41" s="2"/>
      <c r="BA41" s="2"/>
      <c r="BB41" s="2"/>
      <c r="BC41" s="2"/>
      <c r="BD41" s="2"/>
      <c r="BE41" s="2"/>
      <c r="BF41" s="2"/>
      <c r="BG41" s="2"/>
      <c r="BH41" s="2"/>
      <c r="BI41" s="2"/>
    </row>
    <row r="42" spans="1:61" ht="14.25" customHeight="1">
      <c r="A42" s="2"/>
      <c r="B42" s="332"/>
      <c r="C42" s="253"/>
      <c r="D42" s="254"/>
      <c r="E42" s="265"/>
      <c r="F42" s="253"/>
      <c r="G42" s="253"/>
      <c r="H42" s="253"/>
      <c r="I42" s="254"/>
      <c r="J42" s="365" t="e">
        <f>IF(AND('Mapa final'!#REF!="Muy Baja",'Mapa final'!#REF!="Leve"),CONCATENATE("R",'Mapa final'!#REF!),"")</f>
        <v>#REF!</v>
      </c>
      <c r="K42" s="334"/>
      <c r="L42" s="362" t="e">
        <f>IF(AND('Mapa final'!#REF!="Muy Baja",'Mapa final'!#REF!="Leve"),CONCATENATE("R",'Mapa final'!#REF!),"")</f>
        <v>#REF!</v>
      </c>
      <c r="M42" s="334"/>
      <c r="N42" s="362" t="e">
        <f>IF(AND('Mapa final'!#REF!="Muy Baja",'Mapa final'!#REF!="Leve"),CONCATENATE("R",'Mapa final'!#REF!),"")</f>
        <v>#REF!</v>
      </c>
      <c r="O42" s="331"/>
      <c r="P42" s="365" t="e">
        <f>IF(AND('Mapa final'!#REF!="Muy Baja",'Mapa final'!#REF!="Menor"),CONCATENATE("R",'Mapa final'!#REF!),"")</f>
        <v>#REF!</v>
      </c>
      <c r="Q42" s="334"/>
      <c r="R42" s="362" t="e">
        <f>IF(AND('Mapa final'!#REF!="Muy Baja",'Mapa final'!#REF!="Menor"),CONCATENATE("R",'Mapa final'!#REF!),"")</f>
        <v>#REF!</v>
      </c>
      <c r="S42" s="334"/>
      <c r="T42" s="362" t="e">
        <f>IF(AND('Mapa final'!#REF!="Muy Baja",'Mapa final'!#REF!="Menor"),CONCATENATE("R",'Mapa final'!#REF!),"")</f>
        <v>#REF!</v>
      </c>
      <c r="U42" s="331"/>
      <c r="V42" s="350" t="e">
        <f>IF(AND('Mapa final'!#REF!="Muy Baja",'Mapa final'!#REF!="Moderado"),CONCATENATE("R",'Mapa final'!#REF!),"")</f>
        <v>#REF!</v>
      </c>
      <c r="W42" s="334"/>
      <c r="X42" s="349" t="e">
        <f>IF(AND('Mapa final'!#REF!="Muy Baja",'Mapa final'!#REF!="Moderado"),CONCATENATE("R",'Mapa final'!#REF!),"")</f>
        <v>#REF!</v>
      </c>
      <c r="Y42" s="334"/>
      <c r="Z42" s="349" t="e">
        <f>IF(AND('Mapa final'!#REF!="Muy Baja",'Mapa final'!#REF!="Moderado"),CONCATENATE("R",'Mapa final'!#REF!),"")</f>
        <v>#REF!</v>
      </c>
      <c r="AA42" s="331"/>
      <c r="AB42" s="333" t="e">
        <f>IF(AND('Mapa final'!#REF!="Muy Baja",'Mapa final'!#REF!="Mayor"),CONCATENATE("R",'Mapa final'!#REF!),"")</f>
        <v>#REF!</v>
      </c>
      <c r="AC42" s="334"/>
      <c r="AD42" s="330" t="e">
        <f>IF(AND('Mapa final'!#REF!="Muy Baja",'Mapa final'!#REF!="Mayor"),CONCATENATE("R",'Mapa final'!#REF!),"")</f>
        <v>#REF!</v>
      </c>
      <c r="AE42" s="334"/>
      <c r="AF42" s="330" t="e">
        <f>IF(AND('Mapa final'!#REF!="Muy Baja",'Mapa final'!#REF!="Mayor"),CONCATENATE("R",'Mapa final'!#REF!),"")</f>
        <v>#REF!</v>
      </c>
      <c r="AG42" s="331"/>
      <c r="AH42" s="335" t="e">
        <f>IF(AND('Mapa final'!#REF!="Muy Baja",'Mapa final'!#REF!="Catastrófico"),CONCATENATE("R",'Mapa final'!#REF!),"")</f>
        <v>#REF!</v>
      </c>
      <c r="AI42" s="334"/>
      <c r="AJ42" s="336" t="e">
        <f>IF(AND('Mapa final'!#REF!="Muy Baja",'Mapa final'!#REF!="Catastrófico"),CONCATENATE("R",'Mapa final'!#REF!),"")</f>
        <v>#REF!</v>
      </c>
      <c r="AK42" s="334"/>
      <c r="AL42" s="336" t="e">
        <f>IF(AND('Mapa final'!#REF!="Muy Baja",'Mapa final'!#REF!="Catastrófico"),CONCATENATE("R",'Mapa final'!#REF!),"")</f>
        <v>#REF!</v>
      </c>
      <c r="AM42" s="331"/>
      <c r="AN42" s="2"/>
      <c r="AO42" s="2"/>
      <c r="AP42" s="2"/>
      <c r="AQ42" s="2"/>
      <c r="AR42" s="2"/>
      <c r="AS42" s="2"/>
      <c r="AT42" s="2"/>
      <c r="AU42" s="2"/>
      <c r="AV42" s="2"/>
      <c r="AW42" s="2"/>
      <c r="AX42" s="2"/>
      <c r="AY42" s="2"/>
      <c r="AZ42" s="2"/>
      <c r="BA42" s="2"/>
      <c r="BB42" s="2"/>
      <c r="BC42" s="2"/>
      <c r="BD42" s="2"/>
      <c r="BE42" s="2"/>
      <c r="BF42" s="2"/>
      <c r="BG42" s="2"/>
      <c r="BH42" s="2"/>
      <c r="BI42" s="2"/>
    </row>
    <row r="43" spans="1:61" ht="14.25" customHeight="1">
      <c r="A43" s="2"/>
      <c r="B43" s="332"/>
      <c r="C43" s="253"/>
      <c r="D43" s="254"/>
      <c r="E43" s="265"/>
      <c r="F43" s="253"/>
      <c r="G43" s="253"/>
      <c r="H43" s="253"/>
      <c r="I43" s="254"/>
      <c r="J43" s="265"/>
      <c r="K43" s="253"/>
      <c r="L43" s="332"/>
      <c r="M43" s="253"/>
      <c r="N43" s="332"/>
      <c r="O43" s="254"/>
      <c r="P43" s="265"/>
      <c r="Q43" s="253"/>
      <c r="R43" s="332"/>
      <c r="S43" s="253"/>
      <c r="T43" s="332"/>
      <c r="U43" s="254"/>
      <c r="V43" s="265"/>
      <c r="W43" s="253"/>
      <c r="X43" s="332"/>
      <c r="Y43" s="253"/>
      <c r="Z43" s="332"/>
      <c r="AA43" s="254"/>
      <c r="AB43" s="265"/>
      <c r="AC43" s="253"/>
      <c r="AD43" s="332"/>
      <c r="AE43" s="253"/>
      <c r="AF43" s="332"/>
      <c r="AG43" s="254"/>
      <c r="AH43" s="265"/>
      <c r="AI43" s="253"/>
      <c r="AJ43" s="332"/>
      <c r="AK43" s="253"/>
      <c r="AL43" s="332"/>
      <c r="AM43" s="254"/>
      <c r="AN43" s="2"/>
      <c r="AO43" s="2"/>
      <c r="AP43" s="2"/>
      <c r="AQ43" s="2"/>
      <c r="AR43" s="2"/>
      <c r="AS43" s="2"/>
      <c r="AT43" s="2"/>
      <c r="AU43" s="2"/>
      <c r="AV43" s="2"/>
      <c r="AW43" s="2"/>
      <c r="AX43" s="2"/>
      <c r="AY43" s="2"/>
      <c r="AZ43" s="2"/>
      <c r="BA43" s="2"/>
      <c r="BB43" s="2"/>
      <c r="BC43" s="2"/>
      <c r="BD43" s="2"/>
      <c r="BE43" s="2"/>
      <c r="BF43" s="2"/>
      <c r="BG43" s="2"/>
      <c r="BH43" s="2"/>
      <c r="BI43" s="2"/>
    </row>
    <row r="44" spans="1:61" ht="14.25" customHeight="1">
      <c r="A44" s="2"/>
      <c r="B44" s="332"/>
      <c r="C44" s="253"/>
      <c r="D44" s="254"/>
      <c r="E44" s="265"/>
      <c r="F44" s="253"/>
      <c r="G44" s="253"/>
      <c r="H44" s="253"/>
      <c r="I44" s="254"/>
      <c r="J44" s="365" t="e">
        <f>IF(AND('Mapa final'!#REF!="Muy Baja",'Mapa final'!#REF!="Leve"),CONCATENATE("R",'Mapa final'!#REF!),"")</f>
        <v>#REF!</v>
      </c>
      <c r="K44" s="334"/>
      <c r="L44" s="362" t="e">
        <f>IF(AND('Mapa final'!#REF!="Muy Baja",'Mapa final'!#REF!="Leve"),CONCATENATE("R",'Mapa final'!#REF!),"")</f>
        <v>#REF!</v>
      </c>
      <c r="M44" s="334"/>
      <c r="N44" s="362" t="e">
        <f>IF(AND('Mapa final'!#REF!="Muy Baja",'Mapa final'!#REF!="Leve"),CONCATENATE("R",'Mapa final'!#REF!),"")</f>
        <v>#REF!</v>
      </c>
      <c r="O44" s="331"/>
      <c r="P44" s="365" t="e">
        <f>IF(AND('Mapa final'!#REF!="Muy Baja",'Mapa final'!#REF!="Menor"),CONCATENATE("R",'Mapa final'!#REF!),"")</f>
        <v>#REF!</v>
      </c>
      <c r="Q44" s="334"/>
      <c r="R44" s="362" t="e">
        <f>IF(AND('Mapa final'!#REF!="Muy Baja",'Mapa final'!#REF!="Menor"),CONCATENATE("R",'Mapa final'!#REF!),"")</f>
        <v>#REF!</v>
      </c>
      <c r="S44" s="334"/>
      <c r="T44" s="362" t="e">
        <f>IF(AND('Mapa final'!#REF!="Muy Baja",'Mapa final'!#REF!="Menor"),CONCATENATE("R",'Mapa final'!#REF!),"")</f>
        <v>#REF!</v>
      </c>
      <c r="U44" s="331"/>
      <c r="V44" s="350" t="e">
        <f>IF(AND('Mapa final'!#REF!="Muy Baja",'Mapa final'!#REF!="Moderado"),CONCATENATE("R",'Mapa final'!#REF!),"")</f>
        <v>#REF!</v>
      </c>
      <c r="W44" s="334"/>
      <c r="X44" s="349" t="e">
        <f>IF(AND('Mapa final'!#REF!="Muy Baja",'Mapa final'!#REF!="Moderado"),CONCATENATE("R",'Mapa final'!#REF!),"")</f>
        <v>#REF!</v>
      </c>
      <c r="Y44" s="334"/>
      <c r="Z44" s="349" t="e">
        <f>IF(AND('Mapa final'!#REF!="Muy Baja",'Mapa final'!#REF!="Moderado"),CONCATENATE("R",'Mapa final'!#REF!),"")</f>
        <v>#REF!</v>
      </c>
      <c r="AA44" s="331"/>
      <c r="AB44" s="333" t="e">
        <f>IF(AND('Mapa final'!#REF!="Muy Baja",'Mapa final'!#REF!="Mayor"),CONCATENATE("R",'Mapa final'!#REF!),"")</f>
        <v>#REF!</v>
      </c>
      <c r="AC44" s="334"/>
      <c r="AD44" s="330" t="e">
        <f>IF(AND('Mapa final'!#REF!="Muy Baja",'Mapa final'!#REF!="Mayor"),CONCATENATE("R",'Mapa final'!#REF!),"")</f>
        <v>#REF!</v>
      </c>
      <c r="AE44" s="334"/>
      <c r="AF44" s="330" t="e">
        <f>IF(AND('Mapa final'!#REF!="Muy Baja",'Mapa final'!#REF!="Mayor"),CONCATENATE("R",'Mapa final'!#REF!),"")</f>
        <v>#REF!</v>
      </c>
      <c r="AG44" s="331"/>
      <c r="AH44" s="335" t="e">
        <f>IF(AND('Mapa final'!#REF!="Muy Baja",'Mapa final'!#REF!="Catastrófico"),CONCATENATE("R",'Mapa final'!#REF!),"")</f>
        <v>#REF!</v>
      </c>
      <c r="AI44" s="334"/>
      <c r="AJ44" s="336" t="e">
        <f>IF(AND('Mapa final'!#REF!="Muy Baja",'Mapa final'!#REF!="Catastrófico"),CONCATENATE("R",'Mapa final'!#REF!),"")</f>
        <v>#REF!</v>
      </c>
      <c r="AK44" s="334"/>
      <c r="AL44" s="336" t="e">
        <f>IF(AND('Mapa final'!#REF!="Muy Baja",'Mapa final'!#REF!="Catastrófico"),CONCATENATE("R",'Mapa final'!#REF!),"")</f>
        <v>#REF!</v>
      </c>
      <c r="AM44" s="331"/>
      <c r="AN44" s="2"/>
      <c r="AO44" s="2"/>
      <c r="AP44" s="2"/>
      <c r="AQ44" s="2"/>
      <c r="AR44" s="2"/>
      <c r="AS44" s="2"/>
      <c r="AT44" s="2"/>
      <c r="AU44" s="2"/>
      <c r="AV44" s="2"/>
      <c r="AW44" s="2"/>
      <c r="AX44" s="2"/>
      <c r="AY44" s="2"/>
      <c r="AZ44" s="2"/>
      <c r="BA44" s="2"/>
      <c r="BB44" s="2"/>
      <c r="BC44" s="2"/>
      <c r="BD44" s="2"/>
      <c r="BE44" s="2"/>
      <c r="BF44" s="2"/>
      <c r="BG44" s="2"/>
      <c r="BH44" s="2"/>
      <c r="BI44" s="2"/>
    </row>
    <row r="45" spans="1:61" ht="14.25" customHeight="1">
      <c r="A45" s="2"/>
      <c r="B45" s="332"/>
      <c r="C45" s="253"/>
      <c r="D45" s="254"/>
      <c r="E45" s="340"/>
      <c r="F45" s="341"/>
      <c r="G45" s="341"/>
      <c r="H45" s="341"/>
      <c r="I45" s="343"/>
      <c r="J45" s="340"/>
      <c r="K45" s="341"/>
      <c r="L45" s="342"/>
      <c r="M45" s="341"/>
      <c r="N45" s="342"/>
      <c r="O45" s="343"/>
      <c r="P45" s="340"/>
      <c r="Q45" s="341"/>
      <c r="R45" s="342"/>
      <c r="S45" s="341"/>
      <c r="T45" s="342"/>
      <c r="U45" s="343"/>
      <c r="V45" s="340"/>
      <c r="W45" s="341"/>
      <c r="X45" s="342"/>
      <c r="Y45" s="341"/>
      <c r="Z45" s="342"/>
      <c r="AA45" s="343"/>
      <c r="AB45" s="340"/>
      <c r="AC45" s="341"/>
      <c r="AD45" s="342"/>
      <c r="AE45" s="341"/>
      <c r="AF45" s="342"/>
      <c r="AG45" s="343"/>
      <c r="AH45" s="340"/>
      <c r="AI45" s="341"/>
      <c r="AJ45" s="342"/>
      <c r="AK45" s="341"/>
      <c r="AL45" s="342"/>
      <c r="AM45" s="343"/>
      <c r="AN45" s="2"/>
      <c r="AO45" s="2"/>
      <c r="AP45" s="2"/>
      <c r="AQ45" s="2"/>
      <c r="AR45" s="2"/>
      <c r="AS45" s="2"/>
      <c r="AT45" s="2"/>
      <c r="AU45" s="2"/>
      <c r="AV45" s="2"/>
      <c r="AW45" s="2"/>
      <c r="AX45" s="2"/>
      <c r="AY45" s="2"/>
      <c r="AZ45" s="2"/>
      <c r="BA45" s="2"/>
      <c r="BB45" s="2"/>
      <c r="BC45" s="2"/>
      <c r="BD45" s="2"/>
      <c r="BE45" s="2"/>
      <c r="BF45" s="2"/>
      <c r="BG45" s="2"/>
      <c r="BH45" s="2"/>
      <c r="BI45" s="2"/>
    </row>
    <row r="46" spans="1:61" ht="14.25" customHeight="1">
      <c r="A46" s="2"/>
      <c r="B46" s="2"/>
      <c r="C46" s="2"/>
      <c r="D46" s="2"/>
      <c r="E46" s="2"/>
      <c r="F46" s="2"/>
      <c r="G46" s="2"/>
      <c r="H46" s="2"/>
      <c r="I46" s="2"/>
      <c r="J46" s="363" t="s">
        <v>189</v>
      </c>
      <c r="K46" s="338"/>
      <c r="L46" s="338"/>
      <c r="M46" s="338"/>
      <c r="N46" s="338"/>
      <c r="O46" s="345"/>
      <c r="P46" s="363" t="s">
        <v>190</v>
      </c>
      <c r="Q46" s="338"/>
      <c r="R46" s="338"/>
      <c r="S46" s="338"/>
      <c r="T46" s="338"/>
      <c r="U46" s="345"/>
      <c r="V46" s="363" t="s">
        <v>191</v>
      </c>
      <c r="W46" s="338"/>
      <c r="X46" s="338"/>
      <c r="Y46" s="338"/>
      <c r="Z46" s="338"/>
      <c r="AA46" s="345"/>
      <c r="AB46" s="363" t="s">
        <v>192</v>
      </c>
      <c r="AC46" s="338"/>
      <c r="AD46" s="338"/>
      <c r="AE46" s="338"/>
      <c r="AF46" s="338"/>
      <c r="AG46" s="345"/>
      <c r="AH46" s="363" t="s">
        <v>193</v>
      </c>
      <c r="AI46" s="338"/>
      <c r="AJ46" s="338"/>
      <c r="AK46" s="338"/>
      <c r="AL46" s="338"/>
      <c r="AM46" s="345"/>
      <c r="AN46" s="2"/>
      <c r="AO46" s="2"/>
      <c r="AP46" s="2"/>
      <c r="AQ46" s="2"/>
      <c r="AR46" s="2"/>
      <c r="AS46" s="2"/>
      <c r="AT46" s="2"/>
      <c r="AU46" s="2"/>
      <c r="AV46" s="2"/>
      <c r="AW46" s="2"/>
      <c r="AX46" s="2"/>
      <c r="AY46" s="2"/>
      <c r="AZ46" s="2"/>
      <c r="BA46" s="2"/>
      <c r="BB46" s="2"/>
      <c r="BC46" s="2"/>
      <c r="BD46" s="2"/>
      <c r="BE46" s="2"/>
      <c r="BF46" s="2"/>
      <c r="BG46" s="2"/>
      <c r="BH46" s="2"/>
      <c r="BI46" s="2"/>
    </row>
    <row r="47" spans="1:61" ht="14.25" customHeight="1">
      <c r="A47" s="2"/>
      <c r="B47" s="2"/>
      <c r="C47" s="2"/>
      <c r="D47" s="2"/>
      <c r="E47" s="2"/>
      <c r="F47" s="2"/>
      <c r="G47" s="2"/>
      <c r="H47" s="2"/>
      <c r="I47" s="2"/>
      <c r="J47" s="265"/>
      <c r="K47" s="253"/>
      <c r="L47" s="253"/>
      <c r="M47" s="253"/>
      <c r="N47" s="253"/>
      <c r="O47" s="254"/>
      <c r="P47" s="265"/>
      <c r="Q47" s="253"/>
      <c r="R47" s="253"/>
      <c r="S47" s="253"/>
      <c r="T47" s="253"/>
      <c r="U47" s="254"/>
      <c r="V47" s="265"/>
      <c r="W47" s="253"/>
      <c r="X47" s="253"/>
      <c r="Y47" s="253"/>
      <c r="Z47" s="253"/>
      <c r="AA47" s="254"/>
      <c r="AB47" s="265"/>
      <c r="AC47" s="253"/>
      <c r="AD47" s="253"/>
      <c r="AE47" s="253"/>
      <c r="AF47" s="253"/>
      <c r="AG47" s="254"/>
      <c r="AH47" s="265"/>
      <c r="AI47" s="253"/>
      <c r="AJ47" s="253"/>
      <c r="AK47" s="253"/>
      <c r="AL47" s="253"/>
      <c r="AM47" s="254"/>
      <c r="AN47" s="2"/>
      <c r="AO47" s="2"/>
      <c r="AP47" s="2"/>
      <c r="AQ47" s="2"/>
      <c r="AR47" s="2"/>
      <c r="AS47" s="2"/>
      <c r="AT47" s="2"/>
      <c r="AU47" s="2"/>
      <c r="AV47" s="2"/>
      <c r="AW47" s="2"/>
      <c r="AX47" s="2"/>
      <c r="AY47" s="2"/>
      <c r="AZ47" s="2"/>
      <c r="BA47" s="2"/>
      <c r="BB47" s="2"/>
      <c r="BC47" s="2"/>
      <c r="BD47" s="2"/>
      <c r="BE47" s="2"/>
      <c r="BF47" s="2"/>
      <c r="BG47" s="2"/>
      <c r="BH47" s="2"/>
      <c r="BI47" s="2"/>
    </row>
    <row r="48" spans="1:61" ht="14.25" customHeight="1">
      <c r="A48" s="2"/>
      <c r="B48" s="2"/>
      <c r="C48" s="2"/>
      <c r="D48" s="2"/>
      <c r="E48" s="2"/>
      <c r="F48" s="2"/>
      <c r="G48" s="2"/>
      <c r="H48" s="2"/>
      <c r="I48" s="2"/>
      <c r="J48" s="265"/>
      <c r="K48" s="253"/>
      <c r="L48" s="253"/>
      <c r="M48" s="253"/>
      <c r="N48" s="253"/>
      <c r="O48" s="254"/>
      <c r="P48" s="265"/>
      <c r="Q48" s="253"/>
      <c r="R48" s="253"/>
      <c r="S48" s="253"/>
      <c r="T48" s="253"/>
      <c r="U48" s="254"/>
      <c r="V48" s="265"/>
      <c r="W48" s="253"/>
      <c r="X48" s="253"/>
      <c r="Y48" s="253"/>
      <c r="Z48" s="253"/>
      <c r="AA48" s="254"/>
      <c r="AB48" s="265"/>
      <c r="AC48" s="253"/>
      <c r="AD48" s="253"/>
      <c r="AE48" s="253"/>
      <c r="AF48" s="253"/>
      <c r="AG48" s="254"/>
      <c r="AH48" s="265"/>
      <c r="AI48" s="253"/>
      <c r="AJ48" s="253"/>
      <c r="AK48" s="253"/>
      <c r="AL48" s="253"/>
      <c r="AM48" s="254"/>
      <c r="AN48" s="2"/>
      <c r="AO48" s="2"/>
      <c r="AP48" s="2"/>
      <c r="AQ48" s="2"/>
      <c r="AR48" s="2"/>
      <c r="AS48" s="2"/>
      <c r="AT48" s="2"/>
      <c r="AU48" s="2"/>
      <c r="AV48" s="2"/>
      <c r="AW48" s="2"/>
      <c r="AX48" s="2"/>
      <c r="AY48" s="2"/>
      <c r="AZ48" s="2"/>
      <c r="BA48" s="2"/>
      <c r="BB48" s="2"/>
      <c r="BC48" s="2"/>
      <c r="BD48" s="2"/>
      <c r="BE48" s="2"/>
      <c r="BF48" s="2"/>
      <c r="BG48" s="2"/>
      <c r="BH48" s="2"/>
      <c r="BI48" s="2"/>
    </row>
    <row r="49" spans="1:61" ht="14.25" customHeight="1">
      <c r="A49" s="2"/>
      <c r="B49" s="2"/>
      <c r="C49" s="2"/>
      <c r="D49" s="2"/>
      <c r="E49" s="2"/>
      <c r="F49" s="2"/>
      <c r="G49" s="2"/>
      <c r="H49" s="2"/>
      <c r="I49" s="2"/>
      <c r="J49" s="265"/>
      <c r="K49" s="253"/>
      <c r="L49" s="253"/>
      <c r="M49" s="253"/>
      <c r="N49" s="253"/>
      <c r="O49" s="254"/>
      <c r="P49" s="265"/>
      <c r="Q49" s="253"/>
      <c r="R49" s="253"/>
      <c r="S49" s="253"/>
      <c r="T49" s="253"/>
      <c r="U49" s="254"/>
      <c r="V49" s="265"/>
      <c r="W49" s="253"/>
      <c r="X49" s="253"/>
      <c r="Y49" s="253"/>
      <c r="Z49" s="253"/>
      <c r="AA49" s="254"/>
      <c r="AB49" s="265"/>
      <c r="AC49" s="253"/>
      <c r="AD49" s="253"/>
      <c r="AE49" s="253"/>
      <c r="AF49" s="253"/>
      <c r="AG49" s="254"/>
      <c r="AH49" s="265"/>
      <c r="AI49" s="253"/>
      <c r="AJ49" s="253"/>
      <c r="AK49" s="253"/>
      <c r="AL49" s="253"/>
      <c r="AM49" s="254"/>
      <c r="AN49" s="2"/>
      <c r="AO49" s="2"/>
      <c r="AP49" s="2"/>
      <c r="AQ49" s="2"/>
      <c r="AR49" s="2"/>
      <c r="AS49" s="2"/>
      <c r="AT49" s="2"/>
      <c r="AU49" s="2"/>
      <c r="AV49" s="2"/>
      <c r="AW49" s="2"/>
      <c r="AX49" s="2"/>
      <c r="AY49" s="2"/>
      <c r="AZ49" s="2"/>
      <c r="BA49" s="2"/>
      <c r="BB49" s="2"/>
      <c r="BC49" s="2"/>
      <c r="BD49" s="2"/>
      <c r="BE49" s="2"/>
      <c r="BF49" s="2"/>
      <c r="BG49" s="2"/>
      <c r="BH49" s="2"/>
      <c r="BI49" s="2"/>
    </row>
    <row r="50" spans="1:61" ht="14.25" customHeight="1">
      <c r="A50" s="2"/>
      <c r="B50" s="2"/>
      <c r="C50" s="2"/>
      <c r="D50" s="2"/>
      <c r="E50" s="2"/>
      <c r="F50" s="2"/>
      <c r="G50" s="2"/>
      <c r="H50" s="2"/>
      <c r="I50" s="2"/>
      <c r="J50" s="265"/>
      <c r="K50" s="253"/>
      <c r="L50" s="253"/>
      <c r="M50" s="253"/>
      <c r="N50" s="253"/>
      <c r="O50" s="254"/>
      <c r="P50" s="265"/>
      <c r="Q50" s="253"/>
      <c r="R50" s="253"/>
      <c r="S50" s="253"/>
      <c r="T50" s="253"/>
      <c r="U50" s="254"/>
      <c r="V50" s="265"/>
      <c r="W50" s="253"/>
      <c r="X50" s="253"/>
      <c r="Y50" s="253"/>
      <c r="Z50" s="253"/>
      <c r="AA50" s="254"/>
      <c r="AB50" s="265"/>
      <c r="AC50" s="253"/>
      <c r="AD50" s="253"/>
      <c r="AE50" s="253"/>
      <c r="AF50" s="253"/>
      <c r="AG50" s="254"/>
      <c r="AH50" s="265"/>
      <c r="AI50" s="253"/>
      <c r="AJ50" s="253"/>
      <c r="AK50" s="253"/>
      <c r="AL50" s="253"/>
      <c r="AM50" s="254"/>
      <c r="AN50" s="2"/>
      <c r="AO50" s="2"/>
      <c r="AP50" s="2"/>
      <c r="AQ50" s="2"/>
      <c r="AR50" s="2"/>
      <c r="AS50" s="2"/>
      <c r="AT50" s="2"/>
      <c r="AU50" s="2"/>
      <c r="AV50" s="2"/>
      <c r="AW50" s="2"/>
      <c r="AX50" s="2"/>
      <c r="AY50" s="2"/>
      <c r="AZ50" s="2"/>
      <c r="BA50" s="2"/>
      <c r="BB50" s="2"/>
      <c r="BC50" s="2"/>
      <c r="BD50" s="2"/>
      <c r="BE50" s="2"/>
      <c r="BF50" s="2"/>
      <c r="BG50" s="2"/>
      <c r="BH50" s="2"/>
      <c r="BI50" s="2"/>
    </row>
    <row r="51" spans="1:61" ht="14.25" customHeight="1">
      <c r="A51" s="2"/>
      <c r="B51" s="2"/>
      <c r="C51" s="2"/>
      <c r="D51" s="2"/>
      <c r="E51" s="2"/>
      <c r="F51" s="2"/>
      <c r="G51" s="2"/>
      <c r="H51" s="2"/>
      <c r="I51" s="2"/>
      <c r="J51" s="340"/>
      <c r="K51" s="341"/>
      <c r="L51" s="341"/>
      <c r="M51" s="341"/>
      <c r="N51" s="341"/>
      <c r="O51" s="343"/>
      <c r="P51" s="340"/>
      <c r="Q51" s="341"/>
      <c r="R51" s="341"/>
      <c r="S51" s="341"/>
      <c r="T51" s="341"/>
      <c r="U51" s="343"/>
      <c r="V51" s="340"/>
      <c r="W51" s="341"/>
      <c r="X51" s="341"/>
      <c r="Y51" s="341"/>
      <c r="Z51" s="341"/>
      <c r="AA51" s="343"/>
      <c r="AB51" s="340"/>
      <c r="AC51" s="341"/>
      <c r="AD51" s="341"/>
      <c r="AE51" s="341"/>
      <c r="AF51" s="341"/>
      <c r="AG51" s="343"/>
      <c r="AH51" s="340"/>
      <c r="AI51" s="341"/>
      <c r="AJ51" s="341"/>
      <c r="AK51" s="341"/>
      <c r="AL51" s="341"/>
      <c r="AM51" s="343"/>
      <c r="AN51" s="2"/>
      <c r="AO51" s="2"/>
      <c r="AP51" s="2"/>
      <c r="AQ51" s="2"/>
      <c r="AR51" s="2"/>
      <c r="AS51" s="2"/>
      <c r="AT51" s="2"/>
      <c r="AU51" s="2"/>
      <c r="AV51" s="2"/>
      <c r="AW51" s="2"/>
      <c r="AX51" s="2"/>
      <c r="AY51" s="2"/>
      <c r="AZ51" s="2"/>
      <c r="BA51" s="2"/>
      <c r="BB51" s="2"/>
      <c r="BC51" s="2"/>
      <c r="BD51" s="2"/>
      <c r="BE51" s="2"/>
      <c r="BF51" s="2"/>
      <c r="BG51" s="2"/>
      <c r="BH51" s="2"/>
      <c r="BI51" s="2"/>
    </row>
    <row r="52" spans="1:61"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row>
    <row r="53" spans="1:61" ht="15" customHeight="1">
      <c r="A53" s="2"/>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2"/>
      <c r="AV53" s="2"/>
      <c r="AW53" s="2"/>
      <c r="AX53" s="2"/>
      <c r="AY53" s="2"/>
      <c r="AZ53" s="2"/>
      <c r="BA53" s="2"/>
      <c r="BB53" s="2"/>
      <c r="BC53" s="2"/>
      <c r="BD53" s="2"/>
      <c r="BE53" s="2"/>
      <c r="BF53" s="2"/>
      <c r="BG53" s="2"/>
      <c r="BH53" s="2"/>
      <c r="BI53" s="2"/>
    </row>
    <row r="54" spans="1:61" ht="15" customHeight="1">
      <c r="A54" s="2"/>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2"/>
      <c r="AV54" s="2"/>
      <c r="AW54" s="2"/>
      <c r="AX54" s="2"/>
      <c r="AY54" s="2"/>
      <c r="AZ54" s="2"/>
      <c r="BA54" s="2"/>
      <c r="BB54" s="2"/>
      <c r="BC54" s="2"/>
      <c r="BD54" s="2"/>
      <c r="BE54" s="2"/>
      <c r="BF54" s="2"/>
      <c r="BG54" s="2"/>
      <c r="BH54" s="2"/>
      <c r="BI54" s="2"/>
    </row>
    <row r="55" spans="1:61"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row>
    <row r="56" spans="1:61"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row>
    <row r="57" spans="1:61"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row>
    <row r="58" spans="1:61"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row>
    <row r="59" spans="1:61"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row>
    <row r="60" spans="1:61"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row>
    <row r="61" spans="1:61"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row>
    <row r="62" spans="1:61"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row>
    <row r="63" spans="1:61"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row>
    <row r="64" spans="1:61"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row>
    <row r="65" spans="1:61"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row>
    <row r="66" spans="1:61"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row>
    <row r="67" spans="1:61"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row>
    <row r="71" spans="1:61"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61"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row>
    <row r="73" spans="1:61"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row>
    <row r="75" spans="1:61"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row>
    <row r="76" spans="1:61"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row>
    <row r="77" spans="1:61"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row>
    <row r="78" spans="1:61"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row>
    <row r="79" spans="1:61"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row>
    <row r="80" spans="1:61"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row>
    <row r="81" spans="1:61"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row>
    <row r="82" spans="1:61"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row>
    <row r="83" spans="1:61"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row>
    <row r="84" spans="1:61"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row>
    <row r="85" spans="1:61"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row>
    <row r="86" spans="1:61"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row>
    <row r="87" spans="1:61"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row>
    <row r="88" spans="1:61"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row>
    <row r="89" spans="1:61"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row>
    <row r="90" spans="1:61"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row>
    <row r="91" spans="1:61"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row>
    <row r="92" spans="1:61"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row>
    <row r="93" spans="1:61"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row>
    <row r="94" spans="1:61"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row>
    <row r="95" spans="1:61"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row>
    <row r="96" spans="1:61"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row>
    <row r="97" spans="1:61"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row>
    <row r="99" spans="1:61"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row>
    <row r="100" spans="1:61"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row>
    <row r="101" spans="1:61"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row>
    <row r="102" spans="1:61"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row>
    <row r="103" spans="1:61"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row>
    <row r="104" spans="1:61"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row>
    <row r="105" spans="1:61"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row>
    <row r="106" spans="1:61"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row>
    <row r="107" spans="1:61"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row>
    <row r="108" spans="1:61"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row>
    <row r="109" spans="1:61"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row>
    <row r="110" spans="1:61"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row>
    <row r="111" spans="1:61"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row>
    <row r="112" spans="1:61"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row>
    <row r="113" spans="1:61"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row>
    <row r="114" spans="1:61"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row>
    <row r="115" spans="1:61"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row>
    <row r="116" spans="1:61"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row>
    <row r="117" spans="1:61"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row>
    <row r="118" spans="1:61"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row>
    <row r="119" spans="1:61"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row>
    <row r="120" spans="1:61"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row>
    <row r="121" spans="1:61"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row>
    <row r="122" spans="1:61" ht="14.2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4.2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4.2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4.2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4.2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4.2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4.2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2:61" ht="14.2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2:61" ht="14.2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2:61" ht="14.2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2:61" ht="14.2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2:61" ht="14.2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2:61" ht="14.2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2:61" ht="14.2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2:61" ht="14.2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2:61" ht="14.25" customHeight="1">
      <c r="B137" s="2"/>
      <c r="C137" s="2"/>
      <c r="D137" s="2"/>
      <c r="E137" s="2"/>
      <c r="F137" s="2"/>
      <c r="G137" s="2"/>
      <c r="H137" s="2"/>
      <c r="I137" s="2"/>
    </row>
    <row r="138" spans="2:61" ht="14.25" customHeight="1">
      <c r="B138" s="2"/>
      <c r="C138" s="2"/>
      <c r="D138" s="2"/>
      <c r="E138" s="2"/>
      <c r="F138" s="2"/>
      <c r="G138" s="2"/>
      <c r="H138" s="2"/>
      <c r="I138" s="2"/>
    </row>
    <row r="139" spans="2:61" ht="14.25" customHeight="1">
      <c r="B139" s="2"/>
      <c r="C139" s="2"/>
      <c r="D139" s="2"/>
      <c r="E139" s="2"/>
      <c r="F139" s="2"/>
      <c r="G139" s="2"/>
      <c r="H139" s="2"/>
      <c r="I139" s="2"/>
    </row>
    <row r="140" spans="2:61" ht="14.25" customHeight="1">
      <c r="B140" s="2"/>
      <c r="C140" s="2"/>
      <c r="D140" s="2"/>
      <c r="E140" s="2"/>
      <c r="F140" s="2"/>
      <c r="G140" s="2"/>
      <c r="H140" s="2"/>
      <c r="I140" s="2"/>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000"/>
  <sheetViews>
    <sheetView showGridLines="0" workbookViewId="0">
      <selection sqref="A1:O1"/>
    </sheetView>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18" customHeight="1">
      <c r="A2" s="2"/>
      <c r="B2" s="376" t="s">
        <v>194</v>
      </c>
      <c r="C2" s="253"/>
      <c r="D2" s="253"/>
      <c r="E2" s="253"/>
      <c r="F2" s="253"/>
      <c r="G2" s="253"/>
      <c r="H2" s="253"/>
      <c r="I2" s="253"/>
      <c r="J2" s="368" t="s">
        <v>15</v>
      </c>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8.75" customHeight="1">
      <c r="A3" s="2"/>
      <c r="B3" s="253"/>
      <c r="C3" s="253"/>
      <c r="D3" s="253"/>
      <c r="E3" s="253"/>
      <c r="F3" s="253"/>
      <c r="G3" s="253"/>
      <c r="H3" s="253"/>
      <c r="I3" s="253"/>
      <c r="J3" s="332"/>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5" customHeight="1">
      <c r="A4" s="2"/>
      <c r="B4" s="253"/>
      <c r="C4" s="253"/>
      <c r="D4" s="253"/>
      <c r="E4" s="253"/>
      <c r="F4" s="253"/>
      <c r="G4" s="253"/>
      <c r="H4" s="253"/>
      <c r="I4" s="253"/>
      <c r="J4" s="332"/>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14.2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c r="A6" s="2"/>
      <c r="B6" s="369" t="s">
        <v>179</v>
      </c>
      <c r="C6" s="334"/>
      <c r="D6" s="331"/>
      <c r="E6" s="374" t="s">
        <v>180</v>
      </c>
      <c r="F6" s="338"/>
      <c r="G6" s="338"/>
      <c r="H6" s="338"/>
      <c r="I6" s="345"/>
      <c r="J6" s="127" t="str">
        <f>IF(AND('Mapa final'!$AE$24="Muy Alta",'Mapa final'!$AG$24="Leve"),CONCATENATE("R1C",'Mapa final'!$U$24),"")</f>
        <v/>
      </c>
      <c r="K6" s="128" t="str">
        <f>IF(AND('Mapa final'!$AE$25="Muy Alta",'Mapa final'!$AG$25="Leve"),CONCATENATE("R1C",'Mapa final'!$U$25),"")</f>
        <v/>
      </c>
      <c r="L6" s="128" t="str">
        <f>IF(AND('Mapa final'!$AE$26="Muy Alta",'Mapa final'!$AG$26="Leve"),CONCATENATE("R1C",'Mapa final'!$U$26),"")</f>
        <v/>
      </c>
      <c r="M6" s="128" t="str">
        <f ca="1">IF(AND('Mapa final'!$AE$27="Muy Alta",'Mapa final'!$AG$27="Leve"),CONCATENATE("R1C",'Mapa final'!$U$27),"")</f>
        <v/>
      </c>
      <c r="N6" s="128" t="str">
        <f>IF(AND('Mapa final'!$AE$28="Muy Alta",'Mapa final'!$AG$28="Leve"),CONCATENATE("R1C",'Mapa final'!$U$28),"")</f>
        <v/>
      </c>
      <c r="O6" s="129" t="str">
        <f ca="1">IF(AND('Mapa final'!$AE$29="Muy Alta",'Mapa final'!$AG$29="Leve"),CONCATENATE("R1C",'Mapa final'!$U$29),"")</f>
        <v/>
      </c>
      <c r="P6" s="128" t="str">
        <f>IF(AND('Mapa final'!$AE$24="Muy Alta",'Mapa final'!$AG$24="Menor"),CONCATENATE("R1C",'Mapa final'!$U$24),"")</f>
        <v/>
      </c>
      <c r="Q6" s="128" t="str">
        <f>IF(AND('Mapa final'!$AE$25="Muy Alta",'Mapa final'!$AG$25="Menor"),CONCATENATE("R1C",'Mapa final'!$U$25),"")</f>
        <v/>
      </c>
      <c r="R6" s="128" t="str">
        <f>IF(AND('Mapa final'!$AE$26="Muy Alta",'Mapa final'!$AG$26="Menor"),CONCATENATE("R1C",'Mapa final'!$U$26),"")</f>
        <v/>
      </c>
      <c r="S6" s="128" t="str">
        <f ca="1">IF(AND('Mapa final'!$AE$27="Muy Alta",'Mapa final'!$AG$27="Menor"),CONCATENATE("R1C",'Mapa final'!$U$27),"")</f>
        <v/>
      </c>
      <c r="T6" s="128" t="str">
        <f>IF(AND('Mapa final'!$AE$28="Muy Alta",'Mapa final'!$AG$28="Menor"),CONCATENATE("R1C",'Mapa final'!$U$28),"")</f>
        <v/>
      </c>
      <c r="U6" s="129" t="str">
        <f ca="1">IF(AND('Mapa final'!$AE$29="Muy Alta",'Mapa final'!$AG$29="Menor"),CONCATENATE("R1C",'Mapa final'!$U$29),"")</f>
        <v/>
      </c>
      <c r="V6" s="128" t="str">
        <f>IF(AND('Mapa final'!$AE$24="Muy Alta",'Mapa final'!$AG$24="Moderado"),CONCATENATE("R1C",'Mapa final'!$U$24),"")</f>
        <v/>
      </c>
      <c r="W6" s="128" t="str">
        <f>IF(AND('Mapa final'!$AE$25="Muy Alta",'Mapa final'!$AG$25="Moderado"),CONCATENATE("R1C",'Mapa final'!$U$25),"")</f>
        <v/>
      </c>
      <c r="X6" s="128" t="str">
        <f>IF(AND('Mapa final'!$AE$26="Muy Alta",'Mapa final'!$AG$26="Moderado"),CONCATENATE("R1C",'Mapa final'!$U$26),"")</f>
        <v/>
      </c>
      <c r="Y6" s="128" t="str">
        <f ca="1">IF(AND('Mapa final'!$AE$27="Muy Alta",'Mapa final'!$AG$27="Moderado"),CONCATENATE("R1C",'Mapa final'!$U$27),"")</f>
        <v/>
      </c>
      <c r="Z6" s="128" t="str">
        <f>IF(AND('Mapa final'!$AE$28="Muy Alta",'Mapa final'!$AG$28="Moderado"),CONCATENATE("R1C",'Mapa final'!$U$28),"")</f>
        <v/>
      </c>
      <c r="AA6" s="129" t="str">
        <f ca="1">IF(AND('Mapa final'!$AE$29="Muy Alta",'Mapa final'!$AG$29="Moderado"),CONCATENATE("R1C",'Mapa final'!$U$29),"")</f>
        <v/>
      </c>
      <c r="AB6" s="128" t="str">
        <f>IF(AND('Mapa final'!$AE$24="Muy Alta",'Mapa final'!$AG$24="Mayor"),CONCATENATE("R1C",'Mapa final'!$U$24),"")</f>
        <v/>
      </c>
      <c r="AC6" s="128" t="str">
        <f>IF(AND('Mapa final'!$AE$25="Muy Alta",'Mapa final'!$AG$25="Mayor"),CONCATENATE("R1C",'Mapa final'!$U$25),"")</f>
        <v/>
      </c>
      <c r="AD6" s="128" t="str">
        <f>IF(AND('Mapa final'!$AE$26="Muy Alta",'Mapa final'!$AG$26="Mayor"),CONCATENATE("R1C",'Mapa final'!$U$26),"")</f>
        <v/>
      </c>
      <c r="AE6" s="128" t="str">
        <f ca="1">IF(AND('Mapa final'!$AE$27="Muy Alta",'Mapa final'!$AG$27="Mayor"),CONCATENATE("R1C",'Mapa final'!$U$27),"")</f>
        <v/>
      </c>
      <c r="AF6" s="128" t="str">
        <f>IF(AND('Mapa final'!$AE$28="Muy Alta",'Mapa final'!$AG$28="Mayor"),CONCATENATE("R1C",'Mapa final'!$U$28),"")</f>
        <v/>
      </c>
      <c r="AG6" s="129" t="str">
        <f ca="1">IF(AND('Mapa final'!$AE$29="Muy Alta",'Mapa final'!$AG$29="Mayor"),CONCATENATE("R1C",'Mapa final'!$U$29),"")</f>
        <v/>
      </c>
      <c r="AH6" s="130" t="str">
        <f>IF(AND('Mapa final'!$AE$24="Muy Alta",'Mapa final'!$AG$24="Catastrófico"),CONCATENATE("R1C",'Mapa final'!$U$24),"")</f>
        <v/>
      </c>
      <c r="AI6" s="130" t="str">
        <f>IF(AND('Mapa final'!$AE$25="Muy Alta",'Mapa final'!$AG$25="Catastrófico"),CONCATENATE("R1C",'Mapa final'!$U$25),"")</f>
        <v/>
      </c>
      <c r="AJ6" s="130" t="str">
        <f>IF(AND('Mapa final'!$AE$26="Muy Alta",'Mapa final'!$AG$26="Catastrófico"),CONCATENATE("R1C",'Mapa final'!$U$26),"")</f>
        <v/>
      </c>
      <c r="AK6" s="130" t="str">
        <f ca="1">IF(AND('Mapa final'!$AE$27="Muy Alta",'Mapa final'!$AG$27="Catastrófico"),CONCATENATE("R1C",'Mapa final'!$U$27),"")</f>
        <v/>
      </c>
      <c r="AL6" s="130" t="str">
        <f>IF(AND('Mapa final'!$AE$28="Muy Alta",'Mapa final'!$AG$28="Catastrófico"),CONCATENATE("R1C",'Mapa final'!$U$28),"")</f>
        <v/>
      </c>
      <c r="AM6" s="130" t="str">
        <f ca="1">IF(AND('Mapa final'!$AE$29="Muy Alta",'Mapa final'!$AG$29="Catastrófico"),CONCATENATE("R1C",'Mapa final'!$U$29),"")</f>
        <v/>
      </c>
      <c r="AN6" s="2"/>
      <c r="AO6" s="372" t="s">
        <v>181</v>
      </c>
      <c r="AP6" s="352"/>
      <c r="AQ6" s="352"/>
      <c r="AR6" s="352"/>
      <c r="AS6" s="352"/>
      <c r="AT6" s="353"/>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5" customHeight="1">
      <c r="A7" s="2"/>
      <c r="B7" s="332"/>
      <c r="C7" s="253"/>
      <c r="D7" s="254"/>
      <c r="E7" s="265"/>
      <c r="F7" s="253"/>
      <c r="G7" s="253"/>
      <c r="H7" s="253"/>
      <c r="I7" s="254"/>
      <c r="J7" s="131" t="str">
        <f ca="1">IF(AND('Mapa final'!$AE$32="Muy Alta",'Mapa final'!$AG$32="Leve"),CONCATENATE("R2C",'Mapa final'!$U$32),"")</f>
        <v/>
      </c>
      <c r="K7" s="131" t="str">
        <f ca="1">IF(AND('Mapa final'!$AE$32="Muy Alta",'Mapa final'!$AG$32="Leve"),CONCATENATE("R2C",'Mapa final'!$U$32),"")</f>
        <v/>
      </c>
      <c r="L7" s="131" t="str">
        <f ca="1">IF(AND('Mapa final'!$AE$33="Muy Alta",'Mapa final'!$AG$33="Leve"),CONCATENATE("R2C",'Mapa final'!$U$33),"")</f>
        <v/>
      </c>
      <c r="M7" s="131" t="e">
        <f>IF(AND('Mapa final'!#REF!="Muy Alta",'Mapa final'!#REF!="Leve"),CONCATENATE("R2C",'Mapa final'!#REF!),"")</f>
        <v>#REF!</v>
      </c>
      <c r="N7" s="131" t="e">
        <f>IF(AND('Mapa final'!#REF!="Muy Alta",'Mapa final'!#REF!="Leve"),CONCATENATE("R2C",'Mapa final'!#REF!),"")</f>
        <v>#REF!</v>
      </c>
      <c r="O7" s="132" t="e">
        <f>IF(AND('Mapa final'!#REF!="Muy Alta",'Mapa final'!#REF!="Leve"),CONCATENATE("R2C",'Mapa final'!#REF!),"")</f>
        <v>#REF!</v>
      </c>
      <c r="P7" s="131" t="str">
        <f ca="1">IF(AND('Mapa final'!$AE$32="Muy Alta",'Mapa final'!$AG$32="Menor"),CONCATENATE("R2C",'Mapa final'!$U$32),"")</f>
        <v/>
      </c>
      <c r="Q7" s="131" t="str">
        <f ca="1">IF(AND('Mapa final'!$AE$32="Muy Alta",'Mapa final'!$AG$32="Menor"),CONCATENATE("R2C",'Mapa final'!$U$32),"")</f>
        <v/>
      </c>
      <c r="R7" s="131" t="str">
        <f ca="1">IF(AND('Mapa final'!$AE$33="Muy Alta",'Mapa final'!$AG$33="Menor"),CONCATENATE("R2C",'Mapa final'!$U$33),"")</f>
        <v/>
      </c>
      <c r="S7" s="131" t="e">
        <f>IF(AND('Mapa final'!#REF!="Muy Alta",'Mapa final'!#REF!="Menor"),CONCATENATE("R2C",'Mapa final'!#REF!),"")</f>
        <v>#REF!</v>
      </c>
      <c r="T7" s="131" t="e">
        <f>IF(AND('Mapa final'!#REF!="Muy Alta",'Mapa final'!#REF!="Menor"),CONCATENATE("R2C",'Mapa final'!#REF!),"")</f>
        <v>#REF!</v>
      </c>
      <c r="U7" s="132" t="e">
        <f>IF(AND('Mapa final'!#REF!="Muy Alta",'Mapa final'!#REF!="Menor"),CONCATENATE("R2C",'Mapa final'!#REF!),"")</f>
        <v>#REF!</v>
      </c>
      <c r="V7" s="131" t="str">
        <f ca="1">IF(AND('Mapa final'!$AE$32="Muy Alta",'Mapa final'!$AG$32="Moderado"),CONCATENATE("R2C",'Mapa final'!$U$32),"")</f>
        <v/>
      </c>
      <c r="W7" s="131" t="str">
        <f ca="1">IF(AND('Mapa final'!$AE$32="Muy Alta",'Mapa final'!$AG$32="Moderado"),CONCATENATE("R2C",'Mapa final'!$U$32),"")</f>
        <v/>
      </c>
      <c r="X7" s="131" t="str">
        <f ca="1">IF(AND('Mapa final'!$AE$33="Muy Alta",'Mapa final'!$AG$33="Moderado"),CONCATENATE("R2C",'Mapa final'!$U$33),"")</f>
        <v/>
      </c>
      <c r="Y7" s="131" t="e">
        <f>IF(AND('Mapa final'!#REF!="Muy Alta",'Mapa final'!#REF!="Moderado"),CONCATENATE("R2C",'Mapa final'!#REF!),"")</f>
        <v>#REF!</v>
      </c>
      <c r="Z7" s="131" t="e">
        <f>IF(AND('Mapa final'!#REF!="Muy Alta",'Mapa final'!#REF!="Moderado"),CONCATENATE("R2C",'Mapa final'!#REF!),"")</f>
        <v>#REF!</v>
      </c>
      <c r="AA7" s="132" t="e">
        <f>IF(AND('Mapa final'!#REF!="Muy Alta",'Mapa final'!#REF!="Moderado"),CONCATENATE("R2C",'Mapa final'!#REF!),"")</f>
        <v>#REF!</v>
      </c>
      <c r="AB7" s="131" t="str">
        <f ca="1">IF(AND('Mapa final'!$AE$32="Muy Alta",'Mapa final'!$AG$32="Mayor"),CONCATENATE("R2C",'Mapa final'!$U$32),"")</f>
        <v/>
      </c>
      <c r="AC7" s="131" t="str">
        <f ca="1">IF(AND('Mapa final'!$AE$32="Muy Alta",'Mapa final'!$AG$32="Mayor"),CONCATENATE("R2C",'Mapa final'!$U$32),"")</f>
        <v/>
      </c>
      <c r="AD7" s="131" t="str">
        <f ca="1">IF(AND('Mapa final'!$AE$33="Muy Alta",'Mapa final'!$AG$33="Mayor"),CONCATENATE("R2C",'Mapa final'!$U$33),"")</f>
        <v/>
      </c>
      <c r="AE7" s="131" t="e">
        <f>IF(AND('Mapa final'!#REF!="Muy Alta",'Mapa final'!#REF!="Mayor"),CONCATENATE("R2C",'Mapa final'!#REF!),"")</f>
        <v>#REF!</v>
      </c>
      <c r="AF7" s="131" t="e">
        <f>IF(AND('Mapa final'!#REF!="Muy Alta",'Mapa final'!#REF!="Mayor"),CONCATENATE("R2C",'Mapa final'!#REF!),"")</f>
        <v>#REF!</v>
      </c>
      <c r="AG7" s="132" t="e">
        <f>IF(AND('Mapa final'!#REF!="Muy Alta",'Mapa final'!#REF!="Mayor"),CONCATENATE("R2C",'Mapa final'!#REF!),"")</f>
        <v>#REF!</v>
      </c>
      <c r="AH7" s="133" t="str">
        <f ca="1">IF(AND('Mapa final'!$AE$32="Muy Alta",'Mapa final'!$AG$32="Catastrófico"),CONCATENATE("R2C",'Mapa final'!$U$32),"")</f>
        <v/>
      </c>
      <c r="AI7" s="133" t="str">
        <f ca="1">IF(AND('Mapa final'!$AE$32="Muy Alta",'Mapa final'!$AG$32="Catastrófico"),CONCATENATE("R2C",'Mapa final'!$U$32),"")</f>
        <v/>
      </c>
      <c r="AJ7" s="133" t="str">
        <f ca="1">IF(AND('Mapa final'!$AE$33="Muy Alta",'Mapa final'!$AG$33="Catastrófico"),CONCATENATE("R2C",'Mapa final'!$U$33),"")</f>
        <v/>
      </c>
      <c r="AK7" s="133" t="e">
        <f>IF(AND('Mapa final'!#REF!="Muy Alta",'Mapa final'!#REF!="Catastrófico"),CONCATENATE("R2C",'Mapa final'!#REF!),"")</f>
        <v>#REF!</v>
      </c>
      <c r="AL7" s="133" t="e">
        <f>IF(AND('Mapa final'!#REF!="Muy Alta",'Mapa final'!#REF!="Catastrófico"),CONCATENATE("R2C",'Mapa final'!#REF!),"")</f>
        <v>#REF!</v>
      </c>
      <c r="AM7" s="133" t="e">
        <f>IF(AND('Mapa final'!#REF!="Muy Alta",'Mapa final'!#REF!="Catastrófico"),CONCATENATE("R2C",'Mapa final'!#REF!),"")</f>
        <v>#REF!</v>
      </c>
      <c r="AN7" s="2"/>
      <c r="AO7" s="354"/>
      <c r="AP7" s="253"/>
      <c r="AQ7" s="253"/>
      <c r="AR7" s="253"/>
      <c r="AS7" s="253"/>
      <c r="AT7" s="355"/>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5" customHeight="1">
      <c r="A8" s="2"/>
      <c r="B8" s="332"/>
      <c r="C8" s="253"/>
      <c r="D8" s="254"/>
      <c r="E8" s="265"/>
      <c r="F8" s="253"/>
      <c r="G8" s="253"/>
      <c r="H8" s="253"/>
      <c r="I8" s="254"/>
      <c r="J8" s="131" t="e">
        <f>IF(AND('Mapa final'!#REF!="Muy Alta",'Mapa final'!#REF!="Leve"),CONCATENATE("R3C",'Mapa final'!#REF!),"")</f>
        <v>#REF!</v>
      </c>
      <c r="K8" s="131" t="e">
        <f>IF(AND('Mapa final'!#REF!="Muy Alta",'Mapa final'!#REF!="Leve"),CONCATENATE("R3C",'Mapa final'!#REF!),"")</f>
        <v>#REF!</v>
      </c>
      <c r="L8" s="131" t="e">
        <f>IF(AND('Mapa final'!#REF!="Muy Alta",'Mapa final'!#REF!="Leve"),CONCATENATE("R3C",'Mapa final'!#REF!),"")</f>
        <v>#REF!</v>
      </c>
      <c r="M8" s="131" t="e">
        <f>IF(AND('Mapa final'!#REF!="Muy Alta",'Mapa final'!#REF!="Leve"),CONCATENATE("R3C",'Mapa final'!#REF!),"")</f>
        <v>#REF!</v>
      </c>
      <c r="N8" s="131" t="e">
        <f>IF(AND('Mapa final'!#REF!="Muy Alta",'Mapa final'!#REF!="Leve"),CONCATENATE("R3C",'Mapa final'!#REF!),"")</f>
        <v>#REF!</v>
      </c>
      <c r="O8" s="132" t="e">
        <f>IF(AND('Mapa final'!#REF!="Muy Alta",'Mapa final'!#REF!="Leve"),CONCATENATE("R3C",'Mapa final'!#REF!),"")</f>
        <v>#REF!</v>
      </c>
      <c r="P8" s="131" t="e">
        <f>IF(AND('Mapa final'!#REF!="Muy Alta",'Mapa final'!#REF!="Menor"),CONCATENATE("R3C",'Mapa final'!#REF!),"")</f>
        <v>#REF!</v>
      </c>
      <c r="Q8" s="131" t="e">
        <f>IF(AND('Mapa final'!#REF!="Muy Alta",'Mapa final'!#REF!="Menor"),CONCATENATE("R3C",'Mapa final'!#REF!),"")</f>
        <v>#REF!</v>
      </c>
      <c r="R8" s="131" t="e">
        <f>IF(AND('Mapa final'!#REF!="Muy Alta",'Mapa final'!#REF!="Menor"),CONCATENATE("R3C",'Mapa final'!#REF!),"")</f>
        <v>#REF!</v>
      </c>
      <c r="S8" s="131" t="e">
        <f>IF(AND('Mapa final'!#REF!="Muy Alta",'Mapa final'!#REF!="Menor"),CONCATENATE("R3C",'Mapa final'!#REF!),"")</f>
        <v>#REF!</v>
      </c>
      <c r="T8" s="131" t="e">
        <f>IF(AND('Mapa final'!#REF!="Muy Alta",'Mapa final'!#REF!="Menor"),CONCATENATE("R3C",'Mapa final'!#REF!),"")</f>
        <v>#REF!</v>
      </c>
      <c r="U8" s="132" t="e">
        <f>IF(AND('Mapa final'!#REF!="Muy Alta",'Mapa final'!#REF!="Menor"),CONCATENATE("R3C",'Mapa final'!#REF!),"")</f>
        <v>#REF!</v>
      </c>
      <c r="V8" s="131" t="e">
        <f>IF(AND('Mapa final'!#REF!="Muy Alta",'Mapa final'!#REF!="Moderado"),CONCATENATE("R3C",'Mapa final'!#REF!),"")</f>
        <v>#REF!</v>
      </c>
      <c r="W8" s="131" t="e">
        <f>IF(AND('Mapa final'!#REF!="Muy Alta",'Mapa final'!#REF!="Moderado"),CONCATENATE("R3C",'Mapa final'!#REF!),"")</f>
        <v>#REF!</v>
      </c>
      <c r="X8" s="131" t="e">
        <f>IF(AND('Mapa final'!#REF!="Muy Alta",'Mapa final'!#REF!="Moderado"),CONCATENATE("R3C",'Mapa final'!#REF!),"")</f>
        <v>#REF!</v>
      </c>
      <c r="Y8" s="131" t="e">
        <f>IF(AND('Mapa final'!#REF!="Muy Alta",'Mapa final'!#REF!="Moderado"),CONCATENATE("R3C",'Mapa final'!#REF!),"")</f>
        <v>#REF!</v>
      </c>
      <c r="Z8" s="131" t="e">
        <f>IF(AND('Mapa final'!#REF!="Muy Alta",'Mapa final'!#REF!="Moderado"),CONCATENATE("R3C",'Mapa final'!#REF!),"")</f>
        <v>#REF!</v>
      </c>
      <c r="AA8" s="132" t="e">
        <f>IF(AND('Mapa final'!#REF!="Muy Alta",'Mapa final'!#REF!="Moderado"),CONCATENATE("R3C",'Mapa final'!#REF!),"")</f>
        <v>#REF!</v>
      </c>
      <c r="AB8" s="131" t="e">
        <f>IF(AND('Mapa final'!#REF!="Muy Alta",'Mapa final'!#REF!="Mayor"),CONCATENATE("R3C",'Mapa final'!#REF!),"")</f>
        <v>#REF!</v>
      </c>
      <c r="AC8" s="131" t="e">
        <f>IF(AND('Mapa final'!#REF!="Muy Alta",'Mapa final'!#REF!="Mayor"),CONCATENATE("R3C",'Mapa final'!#REF!),"")</f>
        <v>#REF!</v>
      </c>
      <c r="AD8" s="131" t="e">
        <f>IF(AND('Mapa final'!#REF!="Muy Alta",'Mapa final'!#REF!="Mayor"),CONCATENATE("R3C",'Mapa final'!#REF!),"")</f>
        <v>#REF!</v>
      </c>
      <c r="AE8" s="131" t="e">
        <f>IF(AND('Mapa final'!#REF!="Muy Alta",'Mapa final'!#REF!="Mayor"),CONCATENATE("R3C",'Mapa final'!#REF!),"")</f>
        <v>#REF!</v>
      </c>
      <c r="AF8" s="131" t="e">
        <f>IF(AND('Mapa final'!#REF!="Muy Alta",'Mapa final'!#REF!="Mayor"),CONCATENATE("R3C",'Mapa final'!#REF!),"")</f>
        <v>#REF!</v>
      </c>
      <c r="AG8" s="132" t="e">
        <f>IF(AND('Mapa final'!#REF!="Muy Alta",'Mapa final'!#REF!="Mayor"),CONCATENATE("R3C",'Mapa final'!#REF!),"")</f>
        <v>#REF!</v>
      </c>
      <c r="AH8" s="133" t="e">
        <f>IF(AND('Mapa final'!#REF!="Muy Alta",'Mapa final'!#REF!="Catastrófico"),CONCATENATE("R3C",'Mapa final'!#REF!),"")</f>
        <v>#REF!</v>
      </c>
      <c r="AI8" s="133" t="e">
        <f>IF(AND('Mapa final'!#REF!="Muy Alta",'Mapa final'!#REF!="Catastrófico"),CONCATENATE("R3C",'Mapa final'!#REF!),"")</f>
        <v>#REF!</v>
      </c>
      <c r="AJ8" s="133" t="e">
        <f>IF(AND('Mapa final'!#REF!="Muy Alta",'Mapa final'!#REF!="Catastrófico"),CONCATENATE("R3C",'Mapa final'!#REF!),"")</f>
        <v>#REF!</v>
      </c>
      <c r="AK8" s="133" t="e">
        <f>IF(AND('Mapa final'!#REF!="Muy Alta",'Mapa final'!#REF!="Catastrófico"),CONCATENATE("R3C",'Mapa final'!#REF!),"")</f>
        <v>#REF!</v>
      </c>
      <c r="AL8" s="133" t="e">
        <f>IF(AND('Mapa final'!#REF!="Muy Alta",'Mapa final'!#REF!="Catastrófico"),CONCATENATE("R3C",'Mapa final'!#REF!),"")</f>
        <v>#REF!</v>
      </c>
      <c r="AM8" s="133" t="e">
        <f>IF(AND('Mapa final'!#REF!="Muy Alta",'Mapa final'!#REF!="Catastrófico"),CONCATENATE("R3C",'Mapa final'!#REF!),"")</f>
        <v>#REF!</v>
      </c>
      <c r="AN8" s="2"/>
      <c r="AO8" s="354"/>
      <c r="AP8" s="253"/>
      <c r="AQ8" s="253"/>
      <c r="AR8" s="253"/>
      <c r="AS8" s="253"/>
      <c r="AT8" s="355"/>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5" customHeight="1">
      <c r="A9" s="2"/>
      <c r="B9" s="332"/>
      <c r="C9" s="253"/>
      <c r="D9" s="254"/>
      <c r="E9" s="265"/>
      <c r="F9" s="253"/>
      <c r="G9" s="253"/>
      <c r="H9" s="253"/>
      <c r="I9" s="254"/>
      <c r="J9" s="131" t="e">
        <f>IF(AND('Mapa final'!#REF!="Muy Alta",'Mapa final'!#REF!="Leve"),CONCATENATE("R4C",'Mapa final'!#REF!),"")</f>
        <v>#REF!</v>
      </c>
      <c r="K9" s="131" t="e">
        <f>IF(AND('Mapa final'!#REF!="Muy Alta",'Mapa final'!#REF!="Leve"),CONCATENATE("R4C",'Mapa final'!#REF!),"")</f>
        <v>#REF!</v>
      </c>
      <c r="L9" s="131" t="e">
        <f>IF(AND('Mapa final'!#REF!="Muy Alta",'Mapa final'!#REF!="Leve"),CONCATENATE("R4C",'Mapa final'!#REF!),"")</f>
        <v>#REF!</v>
      </c>
      <c r="M9" s="131" t="e">
        <f>IF(AND('Mapa final'!#REF!="Muy Alta",'Mapa final'!#REF!="Leve"),CONCATENATE("R4C",'Mapa final'!#REF!),"")</f>
        <v>#REF!</v>
      </c>
      <c r="N9" s="131" t="e">
        <f>IF(AND('Mapa final'!#REF!="Muy Alta",'Mapa final'!#REF!="Leve"),CONCATENATE("R4C",'Mapa final'!#REF!),"")</f>
        <v>#REF!</v>
      </c>
      <c r="O9" s="132" t="e">
        <f>IF(AND('Mapa final'!#REF!="Muy Alta",'Mapa final'!#REF!="Leve"),CONCATENATE("R4C",'Mapa final'!#REF!),"")</f>
        <v>#REF!</v>
      </c>
      <c r="P9" s="131" t="e">
        <f>IF(AND('Mapa final'!#REF!="Muy Alta",'Mapa final'!#REF!="Menor"),CONCATENATE("R4C",'Mapa final'!#REF!),"")</f>
        <v>#REF!</v>
      </c>
      <c r="Q9" s="131" t="e">
        <f>IF(AND('Mapa final'!#REF!="Muy Alta",'Mapa final'!#REF!="Menor"),CONCATENATE("R4C",'Mapa final'!#REF!),"")</f>
        <v>#REF!</v>
      </c>
      <c r="R9" s="131" t="e">
        <f>IF(AND('Mapa final'!#REF!="Muy Alta",'Mapa final'!#REF!="Menor"),CONCATENATE("R4C",'Mapa final'!#REF!),"")</f>
        <v>#REF!</v>
      </c>
      <c r="S9" s="131" t="e">
        <f>IF(AND('Mapa final'!#REF!="Muy Alta",'Mapa final'!#REF!="Menor"),CONCATENATE("R4C",'Mapa final'!#REF!),"")</f>
        <v>#REF!</v>
      </c>
      <c r="T9" s="131" t="e">
        <f>IF(AND('Mapa final'!#REF!="Muy Alta",'Mapa final'!#REF!="Menor"),CONCATENATE("R4C",'Mapa final'!#REF!),"")</f>
        <v>#REF!</v>
      </c>
      <c r="U9" s="132" t="e">
        <f>IF(AND('Mapa final'!#REF!="Muy Alta",'Mapa final'!#REF!="Menor"),CONCATENATE("R4C",'Mapa final'!#REF!),"")</f>
        <v>#REF!</v>
      </c>
      <c r="V9" s="131" t="e">
        <f>IF(AND('Mapa final'!#REF!="Muy Alta",'Mapa final'!#REF!="Moderado"),CONCATENATE("R4C",'Mapa final'!#REF!),"")</f>
        <v>#REF!</v>
      </c>
      <c r="W9" s="131" t="e">
        <f>IF(AND('Mapa final'!#REF!="Muy Alta",'Mapa final'!#REF!="Moderado"),CONCATENATE("R4C",'Mapa final'!#REF!),"")</f>
        <v>#REF!</v>
      </c>
      <c r="X9" s="131" t="e">
        <f>IF(AND('Mapa final'!#REF!="Muy Alta",'Mapa final'!#REF!="Moderado"),CONCATENATE("R4C",'Mapa final'!#REF!),"")</f>
        <v>#REF!</v>
      </c>
      <c r="Y9" s="131" t="e">
        <f>IF(AND('Mapa final'!#REF!="Muy Alta",'Mapa final'!#REF!="Moderado"),CONCATENATE("R4C",'Mapa final'!#REF!),"")</f>
        <v>#REF!</v>
      </c>
      <c r="Z9" s="131" t="e">
        <f>IF(AND('Mapa final'!#REF!="Muy Alta",'Mapa final'!#REF!="Moderado"),CONCATENATE("R4C",'Mapa final'!#REF!),"")</f>
        <v>#REF!</v>
      </c>
      <c r="AA9" s="132" t="e">
        <f>IF(AND('Mapa final'!#REF!="Muy Alta",'Mapa final'!#REF!="Moderado"),CONCATENATE("R4C",'Mapa final'!#REF!),"")</f>
        <v>#REF!</v>
      </c>
      <c r="AB9" s="131" t="e">
        <f>IF(AND('Mapa final'!#REF!="Muy Alta",'Mapa final'!#REF!="Mayor"),CONCATENATE("R4C",'Mapa final'!#REF!),"")</f>
        <v>#REF!</v>
      </c>
      <c r="AC9" s="131" t="e">
        <f>IF(AND('Mapa final'!#REF!="Muy Alta",'Mapa final'!#REF!="Mayor"),CONCATENATE("R4C",'Mapa final'!#REF!),"")</f>
        <v>#REF!</v>
      </c>
      <c r="AD9" s="131" t="e">
        <f>IF(AND('Mapa final'!#REF!="Muy Alta",'Mapa final'!#REF!="Mayor"),CONCATENATE("R4C",'Mapa final'!#REF!),"")</f>
        <v>#REF!</v>
      </c>
      <c r="AE9" s="131" t="e">
        <f>IF(AND('Mapa final'!#REF!="Muy Alta",'Mapa final'!#REF!="Mayor"),CONCATENATE("R4C",'Mapa final'!#REF!),"")</f>
        <v>#REF!</v>
      </c>
      <c r="AF9" s="131" t="e">
        <f>IF(AND('Mapa final'!#REF!="Muy Alta",'Mapa final'!#REF!="Mayor"),CONCATENATE("R4C",'Mapa final'!#REF!),"")</f>
        <v>#REF!</v>
      </c>
      <c r="AG9" s="132" t="e">
        <f>IF(AND('Mapa final'!#REF!="Muy Alta",'Mapa final'!#REF!="Mayor"),CONCATENATE("R4C",'Mapa final'!#REF!),"")</f>
        <v>#REF!</v>
      </c>
      <c r="AH9" s="133" t="e">
        <f>IF(AND('Mapa final'!#REF!="Muy Alta",'Mapa final'!#REF!="Catastrófico"),CONCATENATE("R4C",'Mapa final'!#REF!),"")</f>
        <v>#REF!</v>
      </c>
      <c r="AI9" s="133" t="e">
        <f>IF(AND('Mapa final'!#REF!="Muy Alta",'Mapa final'!#REF!="Catastrófico"),CONCATENATE("R4C",'Mapa final'!#REF!),"")</f>
        <v>#REF!</v>
      </c>
      <c r="AJ9" s="133" t="e">
        <f>IF(AND('Mapa final'!#REF!="Muy Alta",'Mapa final'!#REF!="Catastrófico"),CONCATENATE("R4C",'Mapa final'!#REF!),"")</f>
        <v>#REF!</v>
      </c>
      <c r="AK9" s="133" t="e">
        <f>IF(AND('Mapa final'!#REF!="Muy Alta",'Mapa final'!#REF!="Catastrófico"),CONCATENATE("R4C",'Mapa final'!#REF!),"")</f>
        <v>#REF!</v>
      </c>
      <c r="AL9" s="133" t="e">
        <f>IF(AND('Mapa final'!#REF!="Muy Alta",'Mapa final'!#REF!="Catastrófico"),CONCATENATE("R4C",'Mapa final'!#REF!),"")</f>
        <v>#REF!</v>
      </c>
      <c r="AM9" s="133" t="e">
        <f>IF(AND('Mapa final'!#REF!="Muy Alta",'Mapa final'!#REF!="Catastrófico"),CONCATENATE("R4C",'Mapa final'!#REF!),"")</f>
        <v>#REF!</v>
      </c>
      <c r="AN9" s="2"/>
      <c r="AO9" s="354"/>
      <c r="AP9" s="253"/>
      <c r="AQ9" s="253"/>
      <c r="AR9" s="253"/>
      <c r="AS9" s="253"/>
      <c r="AT9" s="355"/>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5" customHeight="1">
      <c r="A10" s="2"/>
      <c r="B10" s="332"/>
      <c r="C10" s="253"/>
      <c r="D10" s="254"/>
      <c r="E10" s="265"/>
      <c r="F10" s="253"/>
      <c r="G10" s="253"/>
      <c r="H10" s="253"/>
      <c r="I10" s="254"/>
      <c r="J10" s="131" t="e">
        <f>IF(AND('Mapa final'!#REF!="Muy Alta",'Mapa final'!#REF!="Leve"),CONCATENATE("R5C",'Mapa final'!#REF!),"")</f>
        <v>#REF!</v>
      </c>
      <c r="K10" s="131" t="e">
        <f>IF(AND('Mapa final'!#REF!="Muy Alta",'Mapa final'!#REF!="Leve"),CONCATENATE("R5C",'Mapa final'!#REF!),"")</f>
        <v>#REF!</v>
      </c>
      <c r="L10" s="131" t="e">
        <f>IF(AND('Mapa final'!#REF!="Muy Alta",'Mapa final'!#REF!="Leve"),CONCATENATE("R5C",'Mapa final'!#REF!),"")</f>
        <v>#REF!</v>
      </c>
      <c r="M10" s="131" t="e">
        <f>IF(AND('Mapa final'!#REF!="Muy Alta",'Mapa final'!#REF!="Leve"),CONCATENATE("R5C",'Mapa final'!#REF!),"")</f>
        <v>#REF!</v>
      </c>
      <c r="N10" s="131" t="e">
        <f>IF(AND('Mapa final'!#REF!="Muy Alta",'Mapa final'!#REF!="Leve"),CONCATENATE("R5C",'Mapa final'!#REF!),"")</f>
        <v>#REF!</v>
      </c>
      <c r="O10" s="132" t="e">
        <f>IF(AND('Mapa final'!#REF!="Muy Alta",'Mapa final'!#REF!="Leve"),CONCATENATE("R5C",'Mapa final'!#REF!),"")</f>
        <v>#REF!</v>
      </c>
      <c r="P10" s="131" t="e">
        <f>IF(AND('Mapa final'!#REF!="Muy Alta",'Mapa final'!#REF!="Menor"),CONCATENATE("R5C",'Mapa final'!#REF!),"")</f>
        <v>#REF!</v>
      </c>
      <c r="Q10" s="131" t="e">
        <f>IF(AND('Mapa final'!#REF!="Muy Alta",'Mapa final'!#REF!="Menor"),CONCATENATE("R5C",'Mapa final'!#REF!),"")</f>
        <v>#REF!</v>
      </c>
      <c r="R10" s="131" t="e">
        <f>IF(AND('Mapa final'!#REF!="Muy Alta",'Mapa final'!#REF!="Menor"),CONCATENATE("R5C",'Mapa final'!#REF!),"")</f>
        <v>#REF!</v>
      </c>
      <c r="S10" s="131" t="e">
        <f>IF(AND('Mapa final'!#REF!="Muy Alta",'Mapa final'!#REF!="Menor"),CONCATENATE("R5C",'Mapa final'!#REF!),"")</f>
        <v>#REF!</v>
      </c>
      <c r="T10" s="131" t="e">
        <f>IF(AND('Mapa final'!#REF!="Muy Alta",'Mapa final'!#REF!="Menor"),CONCATENATE("R5C",'Mapa final'!#REF!),"")</f>
        <v>#REF!</v>
      </c>
      <c r="U10" s="132" t="e">
        <f>IF(AND('Mapa final'!#REF!="Muy Alta",'Mapa final'!#REF!="Menor"),CONCATENATE("R5C",'Mapa final'!#REF!),"")</f>
        <v>#REF!</v>
      </c>
      <c r="V10" s="131" t="e">
        <f>IF(AND('Mapa final'!#REF!="Muy Alta",'Mapa final'!#REF!="Moderado"),CONCATENATE("R5C",'Mapa final'!#REF!),"")</f>
        <v>#REF!</v>
      </c>
      <c r="W10" s="131" t="e">
        <f>IF(AND('Mapa final'!#REF!="Muy Alta",'Mapa final'!#REF!="Moderado"),CONCATENATE("R5C",'Mapa final'!#REF!),"")</f>
        <v>#REF!</v>
      </c>
      <c r="X10" s="131" t="e">
        <f>IF(AND('Mapa final'!#REF!="Muy Alta",'Mapa final'!#REF!="Moderado"),CONCATENATE("R5C",'Mapa final'!#REF!),"")</f>
        <v>#REF!</v>
      </c>
      <c r="Y10" s="131" t="e">
        <f>IF(AND('Mapa final'!#REF!="Muy Alta",'Mapa final'!#REF!="Moderado"),CONCATENATE("R5C",'Mapa final'!#REF!),"")</f>
        <v>#REF!</v>
      </c>
      <c r="Z10" s="131" t="e">
        <f>IF(AND('Mapa final'!#REF!="Muy Alta",'Mapa final'!#REF!="Moderado"),CONCATENATE("R5C",'Mapa final'!#REF!),"")</f>
        <v>#REF!</v>
      </c>
      <c r="AA10" s="132" t="e">
        <f>IF(AND('Mapa final'!#REF!="Muy Alta",'Mapa final'!#REF!="Moderado"),CONCATENATE("R5C",'Mapa final'!#REF!),"")</f>
        <v>#REF!</v>
      </c>
      <c r="AB10" s="131" t="e">
        <f>IF(AND('Mapa final'!#REF!="Muy Alta",'Mapa final'!#REF!="Mayor"),CONCATENATE("R5C",'Mapa final'!#REF!),"")</f>
        <v>#REF!</v>
      </c>
      <c r="AC10" s="131" t="e">
        <f>IF(AND('Mapa final'!#REF!="Muy Alta",'Mapa final'!#REF!="Mayor"),CONCATENATE("R5C",'Mapa final'!#REF!),"")</f>
        <v>#REF!</v>
      </c>
      <c r="AD10" s="131" t="e">
        <f>IF(AND('Mapa final'!#REF!="Muy Alta",'Mapa final'!#REF!="Mayor"),CONCATENATE("R5C",'Mapa final'!#REF!),"")</f>
        <v>#REF!</v>
      </c>
      <c r="AE10" s="131" t="e">
        <f>IF(AND('Mapa final'!#REF!="Muy Alta",'Mapa final'!#REF!="Mayor"),CONCATENATE("R5C",'Mapa final'!#REF!),"")</f>
        <v>#REF!</v>
      </c>
      <c r="AF10" s="131" t="e">
        <f>IF(AND('Mapa final'!#REF!="Muy Alta",'Mapa final'!#REF!="Mayor"),CONCATENATE("R5C",'Mapa final'!#REF!),"")</f>
        <v>#REF!</v>
      </c>
      <c r="AG10" s="132" t="e">
        <f>IF(AND('Mapa final'!#REF!="Muy Alta",'Mapa final'!#REF!="Mayor"),CONCATENATE("R5C",'Mapa final'!#REF!),"")</f>
        <v>#REF!</v>
      </c>
      <c r="AH10" s="133" t="e">
        <f>IF(AND('Mapa final'!#REF!="Muy Alta",'Mapa final'!#REF!="Catastrófico"),CONCATENATE("R5C",'Mapa final'!#REF!),"")</f>
        <v>#REF!</v>
      </c>
      <c r="AI10" s="133" t="e">
        <f>IF(AND('Mapa final'!#REF!="Muy Alta",'Mapa final'!#REF!="Catastrófico"),CONCATENATE("R5C",'Mapa final'!#REF!),"")</f>
        <v>#REF!</v>
      </c>
      <c r="AJ10" s="133" t="e">
        <f>IF(AND('Mapa final'!#REF!="Muy Alta",'Mapa final'!#REF!="Catastrófico"),CONCATENATE("R5C",'Mapa final'!#REF!),"")</f>
        <v>#REF!</v>
      </c>
      <c r="AK10" s="133" t="e">
        <f>IF(AND('Mapa final'!#REF!="Muy Alta",'Mapa final'!#REF!="Catastrófico"),CONCATENATE("R5C",'Mapa final'!#REF!),"")</f>
        <v>#REF!</v>
      </c>
      <c r="AL10" s="133" t="e">
        <f>IF(AND('Mapa final'!#REF!="Muy Alta",'Mapa final'!#REF!="Catastrófico"),CONCATENATE("R5C",'Mapa final'!#REF!),"")</f>
        <v>#REF!</v>
      </c>
      <c r="AM10" s="133" t="e">
        <f>IF(AND('Mapa final'!#REF!="Muy Alta",'Mapa final'!#REF!="Catastrófico"),CONCATENATE("R5C",'Mapa final'!#REF!),"")</f>
        <v>#REF!</v>
      </c>
      <c r="AN10" s="2"/>
      <c r="AO10" s="354"/>
      <c r="AP10" s="253"/>
      <c r="AQ10" s="253"/>
      <c r="AR10" s="253"/>
      <c r="AS10" s="253"/>
      <c r="AT10" s="35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5" customHeight="1">
      <c r="A11" s="2"/>
      <c r="B11" s="332"/>
      <c r="C11" s="253"/>
      <c r="D11" s="254"/>
      <c r="E11" s="265"/>
      <c r="F11" s="253"/>
      <c r="G11" s="253"/>
      <c r="H11" s="253"/>
      <c r="I11" s="254"/>
      <c r="J11" s="131" t="e">
        <f>IF(AND('Mapa final'!#REF!="Muy Alta",'Mapa final'!#REF!="Leve"),CONCATENATE("R6C",'Mapa final'!#REF!),"")</f>
        <v>#REF!</v>
      </c>
      <c r="K11" s="131" t="e">
        <f>IF(AND('Mapa final'!#REF!="Muy Alta",'Mapa final'!#REF!="Leve"),CONCATENATE("R6C",'Mapa final'!#REF!),"")</f>
        <v>#REF!</v>
      </c>
      <c r="L11" s="131" t="e">
        <f>IF(AND('Mapa final'!#REF!="Muy Alta",'Mapa final'!#REF!="Leve"),CONCATENATE("R6C",'Mapa final'!#REF!),"")</f>
        <v>#REF!</v>
      </c>
      <c r="M11" s="131" t="e">
        <f>IF(AND('Mapa final'!#REF!="Muy Alta",'Mapa final'!#REF!="Leve"),CONCATENATE("R6C",'Mapa final'!#REF!),"")</f>
        <v>#REF!</v>
      </c>
      <c r="N11" s="131" t="e">
        <f>IF(AND('Mapa final'!#REF!="Muy Alta",'Mapa final'!#REF!="Leve"),CONCATENATE("R6C",'Mapa final'!#REF!),"")</f>
        <v>#REF!</v>
      </c>
      <c r="O11" s="132" t="e">
        <f>IF(AND('Mapa final'!#REF!="Muy Alta",'Mapa final'!#REF!="Leve"),CONCATENATE("R6C",'Mapa final'!#REF!),"")</f>
        <v>#REF!</v>
      </c>
      <c r="P11" s="131" t="e">
        <f>IF(AND('Mapa final'!#REF!="Muy Alta",'Mapa final'!#REF!="Menor"),CONCATENATE("R6C",'Mapa final'!#REF!),"")</f>
        <v>#REF!</v>
      </c>
      <c r="Q11" s="131" t="e">
        <f>IF(AND('Mapa final'!#REF!="Muy Alta",'Mapa final'!#REF!="Menor"),CONCATENATE("R6C",'Mapa final'!#REF!),"")</f>
        <v>#REF!</v>
      </c>
      <c r="R11" s="131" t="e">
        <f>IF(AND('Mapa final'!#REF!="Muy Alta",'Mapa final'!#REF!="Menor"),CONCATENATE("R6C",'Mapa final'!#REF!),"")</f>
        <v>#REF!</v>
      </c>
      <c r="S11" s="131" t="e">
        <f>IF(AND('Mapa final'!#REF!="Muy Alta",'Mapa final'!#REF!="Menor"),CONCATENATE("R6C",'Mapa final'!#REF!),"")</f>
        <v>#REF!</v>
      </c>
      <c r="T11" s="131" t="e">
        <f>IF(AND('Mapa final'!#REF!="Muy Alta",'Mapa final'!#REF!="Menor"),CONCATENATE("R6C",'Mapa final'!#REF!),"")</f>
        <v>#REF!</v>
      </c>
      <c r="U11" s="132" t="e">
        <f>IF(AND('Mapa final'!#REF!="Muy Alta",'Mapa final'!#REF!="Menor"),CONCATENATE("R6C",'Mapa final'!#REF!),"")</f>
        <v>#REF!</v>
      </c>
      <c r="V11" s="131" t="e">
        <f>IF(AND('Mapa final'!#REF!="Muy Alta",'Mapa final'!#REF!="Moderado"),CONCATENATE("R6C",'Mapa final'!#REF!),"")</f>
        <v>#REF!</v>
      </c>
      <c r="W11" s="131" t="e">
        <f>IF(AND('Mapa final'!#REF!="Muy Alta",'Mapa final'!#REF!="Moderado"),CONCATENATE("R6C",'Mapa final'!#REF!),"")</f>
        <v>#REF!</v>
      </c>
      <c r="X11" s="131" t="e">
        <f>IF(AND('Mapa final'!#REF!="Muy Alta",'Mapa final'!#REF!="Moderado"),CONCATENATE("R6C",'Mapa final'!#REF!),"")</f>
        <v>#REF!</v>
      </c>
      <c r="Y11" s="131" t="e">
        <f>IF(AND('Mapa final'!#REF!="Muy Alta",'Mapa final'!#REF!="Moderado"),CONCATENATE("R6C",'Mapa final'!#REF!),"")</f>
        <v>#REF!</v>
      </c>
      <c r="Z11" s="131" t="e">
        <f>IF(AND('Mapa final'!#REF!="Muy Alta",'Mapa final'!#REF!="Moderado"),CONCATENATE("R6C",'Mapa final'!#REF!),"")</f>
        <v>#REF!</v>
      </c>
      <c r="AA11" s="132" t="e">
        <f>IF(AND('Mapa final'!#REF!="Muy Alta",'Mapa final'!#REF!="Moderado"),CONCATENATE("R6C",'Mapa final'!#REF!),"")</f>
        <v>#REF!</v>
      </c>
      <c r="AB11" s="131" t="e">
        <f>IF(AND('Mapa final'!#REF!="Muy Alta",'Mapa final'!#REF!="Mayor"),CONCATENATE("R6C",'Mapa final'!#REF!),"")</f>
        <v>#REF!</v>
      </c>
      <c r="AC11" s="131" t="e">
        <f>IF(AND('Mapa final'!#REF!="Muy Alta",'Mapa final'!#REF!="Mayor"),CONCATENATE("R6C",'Mapa final'!#REF!),"")</f>
        <v>#REF!</v>
      </c>
      <c r="AD11" s="131" t="e">
        <f>IF(AND('Mapa final'!#REF!="Muy Alta",'Mapa final'!#REF!="Mayor"),CONCATENATE("R6C",'Mapa final'!#REF!),"")</f>
        <v>#REF!</v>
      </c>
      <c r="AE11" s="131" t="e">
        <f>IF(AND('Mapa final'!#REF!="Muy Alta",'Mapa final'!#REF!="Mayor"),CONCATENATE("R6C",'Mapa final'!#REF!),"")</f>
        <v>#REF!</v>
      </c>
      <c r="AF11" s="131" t="e">
        <f>IF(AND('Mapa final'!#REF!="Muy Alta",'Mapa final'!#REF!="Mayor"),CONCATENATE("R6C",'Mapa final'!#REF!),"")</f>
        <v>#REF!</v>
      </c>
      <c r="AG11" s="132" t="e">
        <f>IF(AND('Mapa final'!#REF!="Muy Alta",'Mapa final'!#REF!="Mayor"),CONCATENATE("R6C",'Mapa final'!#REF!),"")</f>
        <v>#REF!</v>
      </c>
      <c r="AH11" s="133" t="e">
        <f>IF(AND('Mapa final'!#REF!="Muy Alta",'Mapa final'!#REF!="Catastrófico"),CONCATENATE("R6C",'Mapa final'!#REF!),"")</f>
        <v>#REF!</v>
      </c>
      <c r="AI11" s="133" t="e">
        <f>IF(AND('Mapa final'!#REF!="Muy Alta",'Mapa final'!#REF!="Catastrófico"),CONCATENATE("R6C",'Mapa final'!#REF!),"")</f>
        <v>#REF!</v>
      </c>
      <c r="AJ11" s="133" t="e">
        <f>IF(AND('Mapa final'!#REF!="Muy Alta",'Mapa final'!#REF!="Catastrófico"),CONCATENATE("R6C",'Mapa final'!#REF!),"")</f>
        <v>#REF!</v>
      </c>
      <c r="AK11" s="133" t="e">
        <f>IF(AND('Mapa final'!#REF!="Muy Alta",'Mapa final'!#REF!="Catastrófico"),CONCATENATE("R6C",'Mapa final'!#REF!),"")</f>
        <v>#REF!</v>
      </c>
      <c r="AL11" s="133" t="e">
        <f>IF(AND('Mapa final'!#REF!="Muy Alta",'Mapa final'!#REF!="Catastrófico"),CONCATENATE("R6C",'Mapa final'!#REF!),"")</f>
        <v>#REF!</v>
      </c>
      <c r="AM11" s="133" t="e">
        <f>IF(AND('Mapa final'!#REF!="Muy Alta",'Mapa final'!#REF!="Catastrófico"),CONCATENATE("R6C",'Mapa final'!#REF!),"")</f>
        <v>#REF!</v>
      </c>
      <c r="AN11" s="2"/>
      <c r="AO11" s="354"/>
      <c r="AP11" s="253"/>
      <c r="AQ11" s="253"/>
      <c r="AR11" s="253"/>
      <c r="AS11" s="253"/>
      <c r="AT11" s="35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5" customHeight="1">
      <c r="A12" s="2"/>
      <c r="B12" s="332"/>
      <c r="C12" s="253"/>
      <c r="D12" s="254"/>
      <c r="E12" s="265"/>
      <c r="F12" s="253"/>
      <c r="G12" s="253"/>
      <c r="H12" s="253"/>
      <c r="I12" s="254"/>
      <c r="J12" s="131" t="e">
        <f>IF(AND('Mapa final'!#REF!="Muy Alta",'Mapa final'!#REF!="Leve"),CONCATENATE("R7C",'Mapa final'!#REF!),"")</f>
        <v>#REF!</v>
      </c>
      <c r="K12" s="131" t="e">
        <f>IF(AND('Mapa final'!#REF!="Muy Alta",'Mapa final'!#REF!="Leve"),CONCATENATE("R7C",'Mapa final'!#REF!),"")</f>
        <v>#REF!</v>
      </c>
      <c r="L12" s="131" t="e">
        <f>IF(AND('Mapa final'!#REF!="Muy Alta",'Mapa final'!#REF!="Leve"),CONCATENATE("R7C",'Mapa final'!#REF!),"")</f>
        <v>#REF!</v>
      </c>
      <c r="M12" s="131" t="e">
        <f>IF(AND('Mapa final'!#REF!="Muy Alta",'Mapa final'!#REF!="Leve"),CONCATENATE("R7C",'Mapa final'!#REF!),"")</f>
        <v>#REF!</v>
      </c>
      <c r="N12" s="131" t="e">
        <f>IF(AND('Mapa final'!#REF!="Muy Alta",'Mapa final'!#REF!="Leve"),CONCATENATE("R7C",'Mapa final'!#REF!),"")</f>
        <v>#REF!</v>
      </c>
      <c r="O12" s="132" t="e">
        <f>IF(AND('Mapa final'!#REF!="Muy Alta",'Mapa final'!#REF!="Leve"),CONCATENATE("R7C",'Mapa final'!#REF!),"")</f>
        <v>#REF!</v>
      </c>
      <c r="P12" s="131" t="e">
        <f>IF(AND('Mapa final'!#REF!="Muy Alta",'Mapa final'!#REF!="Menor"),CONCATENATE("R7C",'Mapa final'!#REF!),"")</f>
        <v>#REF!</v>
      </c>
      <c r="Q12" s="131" t="e">
        <f>IF(AND('Mapa final'!#REF!="Muy Alta",'Mapa final'!#REF!="Menor"),CONCATENATE("R7C",'Mapa final'!#REF!),"")</f>
        <v>#REF!</v>
      </c>
      <c r="R12" s="131" t="e">
        <f>IF(AND('Mapa final'!#REF!="Muy Alta",'Mapa final'!#REF!="Menor"),CONCATENATE("R7C",'Mapa final'!#REF!),"")</f>
        <v>#REF!</v>
      </c>
      <c r="S12" s="131" t="e">
        <f>IF(AND('Mapa final'!#REF!="Muy Alta",'Mapa final'!#REF!="Menor"),CONCATENATE("R7C",'Mapa final'!#REF!),"")</f>
        <v>#REF!</v>
      </c>
      <c r="T12" s="131" t="e">
        <f>IF(AND('Mapa final'!#REF!="Muy Alta",'Mapa final'!#REF!="Menor"),CONCATENATE("R7C",'Mapa final'!#REF!),"")</f>
        <v>#REF!</v>
      </c>
      <c r="U12" s="132" t="e">
        <f>IF(AND('Mapa final'!#REF!="Muy Alta",'Mapa final'!#REF!="Menor"),CONCATENATE("R7C",'Mapa final'!#REF!),"")</f>
        <v>#REF!</v>
      </c>
      <c r="V12" s="131" t="e">
        <f>IF(AND('Mapa final'!#REF!="Muy Alta",'Mapa final'!#REF!="Moderado"),CONCATENATE("R7C",'Mapa final'!#REF!),"")</f>
        <v>#REF!</v>
      </c>
      <c r="W12" s="131" t="e">
        <f>IF(AND('Mapa final'!#REF!="Muy Alta",'Mapa final'!#REF!="Moderado"),CONCATENATE("R7C",'Mapa final'!#REF!),"")</f>
        <v>#REF!</v>
      </c>
      <c r="X12" s="131" t="e">
        <f>IF(AND('Mapa final'!#REF!="Muy Alta",'Mapa final'!#REF!="Moderado"),CONCATENATE("R7C",'Mapa final'!#REF!),"")</f>
        <v>#REF!</v>
      </c>
      <c r="Y12" s="131" t="e">
        <f>IF(AND('Mapa final'!#REF!="Muy Alta",'Mapa final'!#REF!="Moderado"),CONCATENATE("R7C",'Mapa final'!#REF!),"")</f>
        <v>#REF!</v>
      </c>
      <c r="Z12" s="131" t="e">
        <f>IF(AND('Mapa final'!#REF!="Muy Alta",'Mapa final'!#REF!="Moderado"),CONCATENATE("R7C",'Mapa final'!#REF!),"")</f>
        <v>#REF!</v>
      </c>
      <c r="AA12" s="132" t="e">
        <f>IF(AND('Mapa final'!#REF!="Muy Alta",'Mapa final'!#REF!="Moderado"),CONCATENATE("R7C",'Mapa final'!#REF!),"")</f>
        <v>#REF!</v>
      </c>
      <c r="AB12" s="131" t="e">
        <f>IF(AND('Mapa final'!#REF!="Muy Alta",'Mapa final'!#REF!="Mayor"),CONCATENATE("R7C",'Mapa final'!#REF!),"")</f>
        <v>#REF!</v>
      </c>
      <c r="AC12" s="131" t="e">
        <f>IF(AND('Mapa final'!#REF!="Muy Alta",'Mapa final'!#REF!="Mayor"),CONCATENATE("R7C",'Mapa final'!#REF!),"")</f>
        <v>#REF!</v>
      </c>
      <c r="AD12" s="131" t="e">
        <f>IF(AND('Mapa final'!#REF!="Muy Alta",'Mapa final'!#REF!="Mayor"),CONCATENATE("R7C",'Mapa final'!#REF!),"")</f>
        <v>#REF!</v>
      </c>
      <c r="AE12" s="131" t="e">
        <f>IF(AND('Mapa final'!#REF!="Muy Alta",'Mapa final'!#REF!="Mayor"),CONCATENATE("R7C",'Mapa final'!#REF!),"")</f>
        <v>#REF!</v>
      </c>
      <c r="AF12" s="131" t="e">
        <f>IF(AND('Mapa final'!#REF!="Muy Alta",'Mapa final'!#REF!="Mayor"),CONCATENATE("R7C",'Mapa final'!#REF!),"")</f>
        <v>#REF!</v>
      </c>
      <c r="AG12" s="132" t="e">
        <f>IF(AND('Mapa final'!#REF!="Muy Alta",'Mapa final'!#REF!="Mayor"),CONCATENATE("R7C",'Mapa final'!#REF!),"")</f>
        <v>#REF!</v>
      </c>
      <c r="AH12" s="133" t="e">
        <f>IF(AND('Mapa final'!#REF!="Muy Alta",'Mapa final'!#REF!="Catastrófico"),CONCATENATE("R7C",'Mapa final'!#REF!),"")</f>
        <v>#REF!</v>
      </c>
      <c r="AI12" s="133" t="e">
        <f>IF(AND('Mapa final'!#REF!="Muy Alta",'Mapa final'!#REF!="Catastrófico"),CONCATENATE("R7C",'Mapa final'!#REF!),"")</f>
        <v>#REF!</v>
      </c>
      <c r="AJ12" s="133" t="e">
        <f>IF(AND('Mapa final'!#REF!="Muy Alta",'Mapa final'!#REF!="Catastrófico"),CONCATENATE("R7C",'Mapa final'!#REF!),"")</f>
        <v>#REF!</v>
      </c>
      <c r="AK12" s="133" t="e">
        <f>IF(AND('Mapa final'!#REF!="Muy Alta",'Mapa final'!#REF!="Catastrófico"),CONCATENATE("R7C",'Mapa final'!#REF!),"")</f>
        <v>#REF!</v>
      </c>
      <c r="AL12" s="133" t="e">
        <f>IF(AND('Mapa final'!#REF!="Muy Alta",'Mapa final'!#REF!="Catastrófico"),CONCATENATE("R7C",'Mapa final'!#REF!),"")</f>
        <v>#REF!</v>
      </c>
      <c r="AM12" s="133" t="e">
        <f>IF(AND('Mapa final'!#REF!="Muy Alta",'Mapa final'!#REF!="Catastrófico"),CONCATENATE("R7C",'Mapa final'!#REF!),"")</f>
        <v>#REF!</v>
      </c>
      <c r="AN12" s="2"/>
      <c r="AO12" s="354"/>
      <c r="AP12" s="253"/>
      <c r="AQ12" s="253"/>
      <c r="AR12" s="253"/>
      <c r="AS12" s="253"/>
      <c r="AT12" s="355"/>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5" customHeight="1">
      <c r="A13" s="2"/>
      <c r="B13" s="332"/>
      <c r="C13" s="253"/>
      <c r="D13" s="254"/>
      <c r="E13" s="265"/>
      <c r="F13" s="253"/>
      <c r="G13" s="253"/>
      <c r="H13" s="253"/>
      <c r="I13" s="254"/>
      <c r="J13" s="131" t="e">
        <f>IF(AND('Mapa final'!#REF!="Muy Alta",'Mapa final'!#REF!="Leve"),CONCATENATE("R8C",'Mapa final'!#REF!),"")</f>
        <v>#REF!</v>
      </c>
      <c r="K13" s="131" t="e">
        <f>IF(AND('Mapa final'!#REF!="Muy Alta",'Mapa final'!#REF!="Leve"),CONCATENATE("R8C",'Mapa final'!#REF!),"")</f>
        <v>#REF!</v>
      </c>
      <c r="L13" s="131" t="e">
        <f>IF(AND('Mapa final'!#REF!="Muy Alta",'Mapa final'!#REF!="Leve"),CONCATENATE("R8C",'Mapa final'!#REF!),"")</f>
        <v>#REF!</v>
      </c>
      <c r="M13" s="131" t="e">
        <f>IF(AND('Mapa final'!#REF!="Muy Alta",'Mapa final'!#REF!="Leve"),CONCATENATE("R8C",'Mapa final'!#REF!),"")</f>
        <v>#REF!</v>
      </c>
      <c r="N13" s="131" t="e">
        <f>IF(AND('Mapa final'!#REF!="Muy Alta",'Mapa final'!#REF!="Leve"),CONCATENATE("R8C",'Mapa final'!#REF!),"")</f>
        <v>#REF!</v>
      </c>
      <c r="O13" s="132" t="e">
        <f>IF(AND('Mapa final'!#REF!="Muy Alta",'Mapa final'!#REF!="Leve"),CONCATENATE("R8C",'Mapa final'!#REF!),"")</f>
        <v>#REF!</v>
      </c>
      <c r="P13" s="131" t="e">
        <f>IF(AND('Mapa final'!#REF!="Muy Alta",'Mapa final'!#REF!="Menor"),CONCATENATE("R8C",'Mapa final'!#REF!),"")</f>
        <v>#REF!</v>
      </c>
      <c r="Q13" s="131" t="e">
        <f>IF(AND('Mapa final'!#REF!="Muy Alta",'Mapa final'!#REF!="Menor"),CONCATENATE("R8C",'Mapa final'!#REF!),"")</f>
        <v>#REF!</v>
      </c>
      <c r="R13" s="131" t="e">
        <f>IF(AND('Mapa final'!#REF!="Muy Alta",'Mapa final'!#REF!="Menor"),CONCATENATE("R8C",'Mapa final'!#REF!),"")</f>
        <v>#REF!</v>
      </c>
      <c r="S13" s="131" t="e">
        <f>IF(AND('Mapa final'!#REF!="Muy Alta",'Mapa final'!#REF!="Menor"),CONCATENATE("R8C",'Mapa final'!#REF!),"")</f>
        <v>#REF!</v>
      </c>
      <c r="T13" s="131" t="e">
        <f>IF(AND('Mapa final'!#REF!="Muy Alta",'Mapa final'!#REF!="Menor"),CONCATENATE("R8C",'Mapa final'!#REF!),"")</f>
        <v>#REF!</v>
      </c>
      <c r="U13" s="132" t="e">
        <f>IF(AND('Mapa final'!#REF!="Muy Alta",'Mapa final'!#REF!="Menor"),CONCATENATE("R8C",'Mapa final'!#REF!),"")</f>
        <v>#REF!</v>
      </c>
      <c r="V13" s="131" t="e">
        <f>IF(AND('Mapa final'!#REF!="Muy Alta",'Mapa final'!#REF!="Moderado"),CONCATENATE("R8C",'Mapa final'!#REF!),"")</f>
        <v>#REF!</v>
      </c>
      <c r="W13" s="131" t="e">
        <f>IF(AND('Mapa final'!#REF!="Muy Alta",'Mapa final'!#REF!="Moderado"),CONCATENATE("R8C",'Mapa final'!#REF!),"")</f>
        <v>#REF!</v>
      </c>
      <c r="X13" s="131" t="e">
        <f>IF(AND('Mapa final'!#REF!="Muy Alta",'Mapa final'!#REF!="Moderado"),CONCATENATE("R8C",'Mapa final'!#REF!),"")</f>
        <v>#REF!</v>
      </c>
      <c r="Y13" s="131" t="e">
        <f>IF(AND('Mapa final'!#REF!="Muy Alta",'Mapa final'!#REF!="Moderado"),CONCATENATE("R8C",'Mapa final'!#REF!),"")</f>
        <v>#REF!</v>
      </c>
      <c r="Z13" s="131" t="e">
        <f>IF(AND('Mapa final'!#REF!="Muy Alta",'Mapa final'!#REF!="Moderado"),CONCATENATE("R8C",'Mapa final'!#REF!),"")</f>
        <v>#REF!</v>
      </c>
      <c r="AA13" s="132" t="e">
        <f>IF(AND('Mapa final'!#REF!="Muy Alta",'Mapa final'!#REF!="Moderado"),CONCATENATE("R8C",'Mapa final'!#REF!),"")</f>
        <v>#REF!</v>
      </c>
      <c r="AB13" s="131" t="e">
        <f>IF(AND('Mapa final'!#REF!="Muy Alta",'Mapa final'!#REF!="Mayor"),CONCATENATE("R8C",'Mapa final'!#REF!),"")</f>
        <v>#REF!</v>
      </c>
      <c r="AC13" s="131" t="e">
        <f>IF(AND('Mapa final'!#REF!="Muy Alta",'Mapa final'!#REF!="Mayor"),CONCATENATE("R8C",'Mapa final'!#REF!),"")</f>
        <v>#REF!</v>
      </c>
      <c r="AD13" s="131" t="e">
        <f>IF(AND('Mapa final'!#REF!="Muy Alta",'Mapa final'!#REF!="Mayor"),CONCATENATE("R8C",'Mapa final'!#REF!),"")</f>
        <v>#REF!</v>
      </c>
      <c r="AE13" s="131" t="e">
        <f>IF(AND('Mapa final'!#REF!="Muy Alta",'Mapa final'!#REF!="Mayor"),CONCATENATE("R8C",'Mapa final'!#REF!),"")</f>
        <v>#REF!</v>
      </c>
      <c r="AF13" s="131" t="e">
        <f>IF(AND('Mapa final'!#REF!="Muy Alta",'Mapa final'!#REF!="Mayor"),CONCATENATE("R8C",'Mapa final'!#REF!),"")</f>
        <v>#REF!</v>
      </c>
      <c r="AG13" s="132" t="e">
        <f>IF(AND('Mapa final'!#REF!="Muy Alta",'Mapa final'!#REF!="Mayor"),CONCATENATE("R8C",'Mapa final'!#REF!),"")</f>
        <v>#REF!</v>
      </c>
      <c r="AH13" s="133" t="e">
        <f>IF(AND('Mapa final'!#REF!="Muy Alta",'Mapa final'!#REF!="Catastrófico"),CONCATENATE("R8C",'Mapa final'!#REF!),"")</f>
        <v>#REF!</v>
      </c>
      <c r="AI13" s="133" t="e">
        <f>IF(AND('Mapa final'!#REF!="Muy Alta",'Mapa final'!#REF!="Catastrófico"),CONCATENATE("R8C",'Mapa final'!#REF!),"")</f>
        <v>#REF!</v>
      </c>
      <c r="AJ13" s="133" t="e">
        <f>IF(AND('Mapa final'!#REF!="Muy Alta",'Mapa final'!#REF!="Catastrófico"),CONCATENATE("R8C",'Mapa final'!#REF!),"")</f>
        <v>#REF!</v>
      </c>
      <c r="AK13" s="133" t="e">
        <f>IF(AND('Mapa final'!#REF!="Muy Alta",'Mapa final'!#REF!="Catastrófico"),CONCATENATE("R8C",'Mapa final'!#REF!),"")</f>
        <v>#REF!</v>
      </c>
      <c r="AL13" s="133" t="e">
        <f>IF(AND('Mapa final'!#REF!="Muy Alta",'Mapa final'!#REF!="Catastrófico"),CONCATENATE("R8C",'Mapa final'!#REF!),"")</f>
        <v>#REF!</v>
      </c>
      <c r="AM13" s="133" t="e">
        <f>IF(AND('Mapa final'!#REF!="Muy Alta",'Mapa final'!#REF!="Catastrófico"),CONCATENATE("R8C",'Mapa final'!#REF!),"")</f>
        <v>#REF!</v>
      </c>
      <c r="AN13" s="2"/>
      <c r="AO13" s="354"/>
      <c r="AP13" s="253"/>
      <c r="AQ13" s="253"/>
      <c r="AR13" s="253"/>
      <c r="AS13" s="253"/>
      <c r="AT13" s="355"/>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5" customHeight="1">
      <c r="A14" s="2"/>
      <c r="B14" s="332"/>
      <c r="C14" s="253"/>
      <c r="D14" s="254"/>
      <c r="E14" s="265"/>
      <c r="F14" s="253"/>
      <c r="G14" s="253"/>
      <c r="H14" s="253"/>
      <c r="I14" s="254"/>
      <c r="J14" s="131" t="e">
        <f>IF(AND('Mapa final'!#REF!="Muy Alta",'Mapa final'!#REF!="Leve"),CONCATENATE("R9C",'Mapa final'!#REF!),"")</f>
        <v>#REF!</v>
      </c>
      <c r="K14" s="131" t="e">
        <f>IF(AND('Mapa final'!#REF!="Muy Alta",'Mapa final'!#REF!="Leve"),CONCATENATE("R9C",'Mapa final'!#REF!),"")</f>
        <v>#REF!</v>
      </c>
      <c r="L14" s="131" t="e">
        <f>IF(AND('Mapa final'!#REF!="Muy Alta",'Mapa final'!#REF!="Leve"),CONCATENATE("R9C",'Mapa final'!#REF!),"")</f>
        <v>#REF!</v>
      </c>
      <c r="M14" s="131" t="e">
        <f>IF(AND('Mapa final'!#REF!="Muy Alta",'Mapa final'!#REF!="Leve"),CONCATENATE("R9C",'Mapa final'!#REF!),"")</f>
        <v>#REF!</v>
      </c>
      <c r="N14" s="131" t="e">
        <f>IF(AND('Mapa final'!#REF!="Muy Alta",'Mapa final'!#REF!="Leve"),CONCATENATE("R9C",'Mapa final'!#REF!),"")</f>
        <v>#REF!</v>
      </c>
      <c r="O14" s="132" t="e">
        <f>IF(AND('Mapa final'!#REF!="Muy Alta",'Mapa final'!#REF!="Leve"),CONCATENATE("R9C",'Mapa final'!#REF!),"")</f>
        <v>#REF!</v>
      </c>
      <c r="P14" s="131" t="e">
        <f>IF(AND('Mapa final'!#REF!="Muy Alta",'Mapa final'!#REF!="Menor"),CONCATENATE("R9C",'Mapa final'!#REF!),"")</f>
        <v>#REF!</v>
      </c>
      <c r="Q14" s="131" t="e">
        <f>IF(AND('Mapa final'!#REF!="Muy Alta",'Mapa final'!#REF!="Menor"),CONCATENATE("R9C",'Mapa final'!#REF!),"")</f>
        <v>#REF!</v>
      </c>
      <c r="R14" s="131" t="e">
        <f>IF(AND('Mapa final'!#REF!="Muy Alta",'Mapa final'!#REF!="Menor"),CONCATENATE("R9C",'Mapa final'!#REF!),"")</f>
        <v>#REF!</v>
      </c>
      <c r="S14" s="131" t="e">
        <f>IF(AND('Mapa final'!#REF!="Muy Alta",'Mapa final'!#REF!="Menor"),CONCATENATE("R9C",'Mapa final'!#REF!),"")</f>
        <v>#REF!</v>
      </c>
      <c r="T14" s="131" t="e">
        <f>IF(AND('Mapa final'!#REF!="Muy Alta",'Mapa final'!#REF!="Menor"),CONCATENATE("R9C",'Mapa final'!#REF!),"")</f>
        <v>#REF!</v>
      </c>
      <c r="U14" s="132" t="e">
        <f>IF(AND('Mapa final'!#REF!="Muy Alta",'Mapa final'!#REF!="Menor"),CONCATENATE("R9C",'Mapa final'!#REF!),"")</f>
        <v>#REF!</v>
      </c>
      <c r="V14" s="131" t="e">
        <f>IF(AND('Mapa final'!#REF!="Muy Alta",'Mapa final'!#REF!="Moderado"),CONCATENATE("R9C",'Mapa final'!#REF!),"")</f>
        <v>#REF!</v>
      </c>
      <c r="W14" s="131" t="e">
        <f>IF(AND('Mapa final'!#REF!="Muy Alta",'Mapa final'!#REF!="Moderado"),CONCATENATE("R9C",'Mapa final'!#REF!),"")</f>
        <v>#REF!</v>
      </c>
      <c r="X14" s="131" t="e">
        <f>IF(AND('Mapa final'!#REF!="Muy Alta",'Mapa final'!#REF!="Moderado"),CONCATENATE("R9C",'Mapa final'!#REF!),"")</f>
        <v>#REF!</v>
      </c>
      <c r="Y14" s="131" t="e">
        <f>IF(AND('Mapa final'!#REF!="Muy Alta",'Mapa final'!#REF!="Moderado"),CONCATENATE("R9C",'Mapa final'!#REF!),"")</f>
        <v>#REF!</v>
      </c>
      <c r="Z14" s="131" t="e">
        <f>IF(AND('Mapa final'!#REF!="Muy Alta",'Mapa final'!#REF!="Moderado"),CONCATENATE("R9C",'Mapa final'!#REF!),"")</f>
        <v>#REF!</v>
      </c>
      <c r="AA14" s="132" t="e">
        <f>IF(AND('Mapa final'!#REF!="Muy Alta",'Mapa final'!#REF!="Moderado"),CONCATENATE("R9C",'Mapa final'!#REF!),"")</f>
        <v>#REF!</v>
      </c>
      <c r="AB14" s="131" t="e">
        <f>IF(AND('Mapa final'!#REF!="Muy Alta",'Mapa final'!#REF!="Mayor"),CONCATENATE("R9C",'Mapa final'!#REF!),"")</f>
        <v>#REF!</v>
      </c>
      <c r="AC14" s="131" t="e">
        <f>IF(AND('Mapa final'!#REF!="Muy Alta",'Mapa final'!#REF!="Mayor"),CONCATENATE("R9C",'Mapa final'!#REF!),"")</f>
        <v>#REF!</v>
      </c>
      <c r="AD14" s="131" t="e">
        <f>IF(AND('Mapa final'!#REF!="Muy Alta",'Mapa final'!#REF!="Mayor"),CONCATENATE("R9C",'Mapa final'!#REF!),"")</f>
        <v>#REF!</v>
      </c>
      <c r="AE14" s="131" t="e">
        <f>IF(AND('Mapa final'!#REF!="Muy Alta",'Mapa final'!#REF!="Mayor"),CONCATENATE("R9C",'Mapa final'!#REF!),"")</f>
        <v>#REF!</v>
      </c>
      <c r="AF14" s="131" t="e">
        <f>IF(AND('Mapa final'!#REF!="Muy Alta",'Mapa final'!#REF!="Mayor"),CONCATENATE("R9C",'Mapa final'!#REF!),"")</f>
        <v>#REF!</v>
      </c>
      <c r="AG14" s="132" t="e">
        <f>IF(AND('Mapa final'!#REF!="Muy Alta",'Mapa final'!#REF!="Mayor"),CONCATENATE("R9C",'Mapa final'!#REF!),"")</f>
        <v>#REF!</v>
      </c>
      <c r="AH14" s="133" t="e">
        <f>IF(AND('Mapa final'!#REF!="Muy Alta",'Mapa final'!#REF!="Catastrófico"),CONCATENATE("R9C",'Mapa final'!#REF!),"")</f>
        <v>#REF!</v>
      </c>
      <c r="AI14" s="133" t="e">
        <f>IF(AND('Mapa final'!#REF!="Muy Alta",'Mapa final'!#REF!="Catastrófico"),CONCATENATE("R9C",'Mapa final'!#REF!),"")</f>
        <v>#REF!</v>
      </c>
      <c r="AJ14" s="133" t="e">
        <f>IF(AND('Mapa final'!#REF!="Muy Alta",'Mapa final'!#REF!="Catastrófico"),CONCATENATE("R9C",'Mapa final'!#REF!),"")</f>
        <v>#REF!</v>
      </c>
      <c r="AK14" s="133" t="e">
        <f>IF(AND('Mapa final'!#REF!="Muy Alta",'Mapa final'!#REF!="Catastrófico"),CONCATENATE("R9C",'Mapa final'!#REF!),"")</f>
        <v>#REF!</v>
      </c>
      <c r="AL14" s="133" t="e">
        <f>IF(AND('Mapa final'!#REF!="Muy Alta",'Mapa final'!#REF!="Catastrófico"),CONCATENATE("R9C",'Mapa final'!#REF!),"")</f>
        <v>#REF!</v>
      </c>
      <c r="AM14" s="133" t="e">
        <f>IF(AND('Mapa final'!#REF!="Muy Alta",'Mapa final'!#REF!="Catastrófico"),CONCATENATE("R9C",'Mapa final'!#REF!),"")</f>
        <v>#REF!</v>
      </c>
      <c r="AN14" s="2"/>
      <c r="AO14" s="354"/>
      <c r="AP14" s="253"/>
      <c r="AQ14" s="253"/>
      <c r="AR14" s="253"/>
      <c r="AS14" s="253"/>
      <c r="AT14" s="355"/>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5.75" customHeight="1">
      <c r="A15" s="2"/>
      <c r="B15" s="332"/>
      <c r="C15" s="253"/>
      <c r="D15" s="254"/>
      <c r="E15" s="340"/>
      <c r="F15" s="341"/>
      <c r="G15" s="341"/>
      <c r="H15" s="341"/>
      <c r="I15" s="343"/>
      <c r="J15" s="134" t="e">
        <f>IF(AND('Mapa final'!#REF!="Muy Alta",'Mapa final'!#REF!="Leve"),CONCATENATE("R10C",'Mapa final'!#REF!),"")</f>
        <v>#REF!</v>
      </c>
      <c r="K15" s="134" t="e">
        <f>IF(AND('Mapa final'!#REF!="Muy Alta",'Mapa final'!#REF!="Leve"),CONCATENATE("R10C",'Mapa final'!#REF!),"")</f>
        <v>#REF!</v>
      </c>
      <c r="L15" s="134" t="e">
        <f>IF(AND('Mapa final'!#REF!="Muy Alta",'Mapa final'!#REF!="Leve"),CONCATENATE("R10C",'Mapa final'!#REF!),"")</f>
        <v>#REF!</v>
      </c>
      <c r="M15" s="134" t="e">
        <f>IF(AND('Mapa final'!#REF!="Muy Alta",'Mapa final'!#REF!="Leve"),CONCATENATE("R10C",'Mapa final'!#REF!),"")</f>
        <v>#REF!</v>
      </c>
      <c r="N15" s="134" t="e">
        <f>IF(AND('Mapa final'!#REF!="Muy Alta",'Mapa final'!#REF!="Leve"),CONCATENATE("R10C",'Mapa final'!#REF!),"")</f>
        <v>#REF!</v>
      </c>
      <c r="O15" s="135" t="e">
        <f>IF(AND('Mapa final'!#REF!="Muy Alta",'Mapa final'!#REF!="Leve"),CONCATENATE("R10C",'Mapa final'!#REF!),"")</f>
        <v>#REF!</v>
      </c>
      <c r="P15" s="134" t="e">
        <f>IF(AND('Mapa final'!#REF!="Muy Alta",'Mapa final'!#REF!="Menor"),CONCATENATE("R10C",'Mapa final'!#REF!),"")</f>
        <v>#REF!</v>
      </c>
      <c r="Q15" s="134" t="e">
        <f>IF(AND('Mapa final'!#REF!="Muy Alta",'Mapa final'!#REF!="Menor"),CONCATENATE("R10C",'Mapa final'!#REF!),"")</f>
        <v>#REF!</v>
      </c>
      <c r="R15" s="134" t="e">
        <f>IF(AND('Mapa final'!#REF!="Muy Alta",'Mapa final'!#REF!="Menor"),CONCATENATE("R10C",'Mapa final'!#REF!),"")</f>
        <v>#REF!</v>
      </c>
      <c r="S15" s="134" t="e">
        <f>IF(AND('Mapa final'!#REF!="Muy Alta",'Mapa final'!#REF!="Menor"),CONCATENATE("R10C",'Mapa final'!#REF!),"")</f>
        <v>#REF!</v>
      </c>
      <c r="T15" s="134" t="e">
        <f>IF(AND('Mapa final'!#REF!="Muy Alta",'Mapa final'!#REF!="Menor"),CONCATENATE("R10C",'Mapa final'!#REF!),"")</f>
        <v>#REF!</v>
      </c>
      <c r="U15" s="135" t="e">
        <f>IF(AND('Mapa final'!#REF!="Muy Alta",'Mapa final'!#REF!="Menor"),CONCATENATE("R10C",'Mapa final'!#REF!),"")</f>
        <v>#REF!</v>
      </c>
      <c r="V15" s="134" t="e">
        <f>IF(AND('Mapa final'!#REF!="Muy Alta",'Mapa final'!#REF!="Moderado"),CONCATENATE("R10C",'Mapa final'!#REF!),"")</f>
        <v>#REF!</v>
      </c>
      <c r="W15" s="134" t="e">
        <f>IF(AND('Mapa final'!#REF!="Muy Alta",'Mapa final'!#REF!="Moderado"),CONCATENATE("R10C",'Mapa final'!#REF!),"")</f>
        <v>#REF!</v>
      </c>
      <c r="X15" s="134" t="e">
        <f>IF(AND('Mapa final'!#REF!="Muy Alta",'Mapa final'!#REF!="Moderado"),CONCATENATE("R10C",'Mapa final'!#REF!),"")</f>
        <v>#REF!</v>
      </c>
      <c r="Y15" s="134" t="e">
        <f>IF(AND('Mapa final'!#REF!="Muy Alta",'Mapa final'!#REF!="Moderado"),CONCATENATE("R10C",'Mapa final'!#REF!),"")</f>
        <v>#REF!</v>
      </c>
      <c r="Z15" s="134" t="e">
        <f>IF(AND('Mapa final'!#REF!="Muy Alta",'Mapa final'!#REF!="Moderado"),CONCATENATE("R10C",'Mapa final'!#REF!),"")</f>
        <v>#REF!</v>
      </c>
      <c r="AA15" s="135" t="e">
        <f>IF(AND('Mapa final'!#REF!="Muy Alta",'Mapa final'!#REF!="Moderado"),CONCATENATE("R10C",'Mapa final'!#REF!),"")</f>
        <v>#REF!</v>
      </c>
      <c r="AB15" s="134" t="e">
        <f>IF(AND('Mapa final'!#REF!="Muy Alta",'Mapa final'!#REF!="Mayor"),CONCATENATE("R10C",'Mapa final'!#REF!),"")</f>
        <v>#REF!</v>
      </c>
      <c r="AC15" s="134" t="e">
        <f>IF(AND('Mapa final'!#REF!="Muy Alta",'Mapa final'!#REF!="Mayor"),CONCATENATE("R10C",'Mapa final'!#REF!),"")</f>
        <v>#REF!</v>
      </c>
      <c r="AD15" s="134" t="e">
        <f>IF(AND('Mapa final'!#REF!="Muy Alta",'Mapa final'!#REF!="Mayor"),CONCATENATE("R10C",'Mapa final'!#REF!),"")</f>
        <v>#REF!</v>
      </c>
      <c r="AE15" s="134" t="e">
        <f>IF(AND('Mapa final'!#REF!="Muy Alta",'Mapa final'!#REF!="Mayor"),CONCATENATE("R10C",'Mapa final'!#REF!),"")</f>
        <v>#REF!</v>
      </c>
      <c r="AF15" s="134" t="e">
        <f>IF(AND('Mapa final'!#REF!="Muy Alta",'Mapa final'!#REF!="Mayor"),CONCATENATE("R10C",'Mapa final'!#REF!),"")</f>
        <v>#REF!</v>
      </c>
      <c r="AG15" s="135" t="e">
        <f>IF(AND('Mapa final'!#REF!="Muy Alta",'Mapa final'!#REF!="Mayor"),CONCATENATE("R10C",'Mapa final'!#REF!),"")</f>
        <v>#REF!</v>
      </c>
      <c r="AH15" s="136" t="e">
        <f>IF(AND('Mapa final'!#REF!="Muy Alta",'Mapa final'!#REF!="Catastrófico"),CONCATENATE("R10C",'Mapa final'!#REF!),"")</f>
        <v>#REF!</v>
      </c>
      <c r="AI15" s="136" t="e">
        <f>IF(AND('Mapa final'!#REF!="Muy Alta",'Mapa final'!#REF!="Catastrófico"),CONCATENATE("R10C",'Mapa final'!#REF!),"")</f>
        <v>#REF!</v>
      </c>
      <c r="AJ15" s="136" t="e">
        <f>IF(AND('Mapa final'!#REF!="Muy Alta",'Mapa final'!#REF!="Catastrófico"),CONCATENATE("R10C",'Mapa final'!#REF!),"")</f>
        <v>#REF!</v>
      </c>
      <c r="AK15" s="136" t="e">
        <f>IF(AND('Mapa final'!#REF!="Muy Alta",'Mapa final'!#REF!="Catastrófico"),CONCATENATE("R10C",'Mapa final'!#REF!),"")</f>
        <v>#REF!</v>
      </c>
      <c r="AL15" s="136" t="e">
        <f>IF(AND('Mapa final'!#REF!="Muy Alta",'Mapa final'!#REF!="Catastrófico"),CONCATENATE("R10C",'Mapa final'!#REF!),"")</f>
        <v>#REF!</v>
      </c>
      <c r="AM15" s="136" t="e">
        <f>IF(AND('Mapa final'!#REF!="Muy Alta",'Mapa final'!#REF!="Catastrófico"),CONCATENATE("R10C",'Mapa final'!#REF!),"")</f>
        <v>#REF!</v>
      </c>
      <c r="AN15" s="2"/>
      <c r="AO15" s="356"/>
      <c r="AP15" s="357"/>
      <c r="AQ15" s="357"/>
      <c r="AR15" s="357"/>
      <c r="AS15" s="357"/>
      <c r="AT15" s="358"/>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5" customHeight="1">
      <c r="A16" s="2"/>
      <c r="B16" s="332"/>
      <c r="C16" s="253"/>
      <c r="D16" s="254"/>
      <c r="E16" s="374" t="s">
        <v>182</v>
      </c>
      <c r="F16" s="338"/>
      <c r="G16" s="338"/>
      <c r="H16" s="338"/>
      <c r="I16" s="338"/>
      <c r="J16" s="137" t="str">
        <f>IF(AND('Mapa final'!$AE$24="Alta",'Mapa final'!$AG$24="Leve"),CONCATENATE("R1C",'Mapa final'!$U$24),"")</f>
        <v/>
      </c>
      <c r="K16" s="137" t="str">
        <f>IF(AND('Mapa final'!$AE$25="Alta",'Mapa final'!$AG$25="Leve"),CONCATENATE("R1C",'Mapa final'!$U$25),"")</f>
        <v/>
      </c>
      <c r="L16" s="137" t="str">
        <f>IF(AND('Mapa final'!$AE$26="Alta",'Mapa final'!$AG$26="Leve"),CONCATENATE("R1C",'Mapa final'!$U$26),"")</f>
        <v/>
      </c>
      <c r="M16" s="137" t="str">
        <f ca="1">IF(AND('Mapa final'!$AE$27="Alta",'Mapa final'!$AG$27="Leve"),CONCATENATE("R1C",'Mapa final'!$U$27),"")</f>
        <v/>
      </c>
      <c r="N16" s="137" t="str">
        <f>IF(AND('Mapa final'!$AE$28="Alta",'Mapa final'!$AG$28="Leve"),CONCATENATE("R1C",'Mapa final'!$U$28),"")</f>
        <v/>
      </c>
      <c r="O16" s="138" t="str">
        <f ca="1">IF(AND('Mapa final'!$AE$29="Alta",'Mapa final'!$AG$29="Leve"),CONCATENATE("R1C",'Mapa final'!$U$29),"")</f>
        <v/>
      </c>
      <c r="P16" s="137" t="str">
        <f>IF(AND('Mapa final'!$AE$24="Alta",'Mapa final'!$AG$24="Menor"),CONCATENATE("R1C",'Mapa final'!$U$24),"")</f>
        <v/>
      </c>
      <c r="Q16" s="137" t="str">
        <f>IF(AND('Mapa final'!$AE$25="Alta",'Mapa final'!$AG$25="Menor"),CONCATENATE("R1C",'Mapa final'!$U$25),"")</f>
        <v/>
      </c>
      <c r="R16" s="137" t="str">
        <f>IF(AND('Mapa final'!$AE$26="Alta",'Mapa final'!$AG$26="Menor"),CONCATENATE("R1C",'Mapa final'!$U$26),"")</f>
        <v/>
      </c>
      <c r="S16" s="137" t="str">
        <f ca="1">IF(AND('Mapa final'!$AE$27="Alta",'Mapa final'!$AG$27="Menor"),CONCATENATE("R1C",'Mapa final'!$U$27),"")</f>
        <v/>
      </c>
      <c r="T16" s="137" t="str">
        <f>IF(AND('Mapa final'!$AE$28="Alta",'Mapa final'!$AG$28="Menor"),CONCATENATE("R1C",'Mapa final'!$U$28),"")</f>
        <v/>
      </c>
      <c r="U16" s="138" t="str">
        <f ca="1">IF(AND('Mapa final'!$AE$29="Alta",'Mapa final'!$AG$29="Menor"),CONCATENATE("R1C",'Mapa final'!$U$29),"")</f>
        <v/>
      </c>
      <c r="V16" s="131" t="str">
        <f>IF(AND('Mapa final'!$AE$24="Alta",'Mapa final'!$AG$24="Moderado"),CONCATENATE("R1C",'Mapa final'!$U$24),"")</f>
        <v/>
      </c>
      <c r="W16" s="131" t="str">
        <f>IF(AND('Mapa final'!$AE$25="Alta",'Mapa final'!$AG$25="Moderado"),CONCATENATE("R1C",'Mapa final'!$U$25),"")</f>
        <v/>
      </c>
      <c r="X16" s="131" t="str">
        <f>IF(AND('Mapa final'!$AE$26="Alta",'Mapa final'!$AG$26="Moderado"),CONCATENATE("R1C",'Mapa final'!$U$26),"")</f>
        <v/>
      </c>
      <c r="Y16" s="131" t="str">
        <f ca="1">IF(AND('Mapa final'!$AE$27="Alta",'Mapa final'!$AG$27="Moderado"),CONCATENATE("R1C",'Mapa final'!$U$27),"")</f>
        <v/>
      </c>
      <c r="Z16" s="131" t="str">
        <f>IF(AND('Mapa final'!$AE$28="Alta",'Mapa final'!$AG$28="Moderado"),CONCATENATE("R1C",'Mapa final'!$U$28),"")</f>
        <v/>
      </c>
      <c r="AA16" s="132" t="str">
        <f ca="1">IF(AND('Mapa final'!$AE$29="Alta",'Mapa final'!$AG$29="Moderado"),CONCATENATE("R1C",'Mapa final'!$U$29),"")</f>
        <v/>
      </c>
      <c r="AB16" s="131" t="str">
        <f>IF(AND('Mapa final'!$AE$24="Alta",'Mapa final'!$AG$24="Mayor"),CONCATENATE("R1C",'Mapa final'!$U$24),"")</f>
        <v/>
      </c>
      <c r="AC16" s="131" t="str">
        <f>IF(AND('Mapa final'!$AE$25="Alta",'Mapa final'!$AG$25="Mayor"),CONCATENATE("R1C",'Mapa final'!$U$25),"")</f>
        <v/>
      </c>
      <c r="AD16" s="131" t="str">
        <f>IF(AND('Mapa final'!$AE$26="Alta",'Mapa final'!$AG$26="Mayor"),CONCATENATE("R1C",'Mapa final'!$U$26),"")</f>
        <v/>
      </c>
      <c r="AE16" s="131" t="str">
        <f ca="1">IF(AND('Mapa final'!$AE$27="Alta",'Mapa final'!$AG$27="Mayor"),CONCATENATE("R1C",'Mapa final'!$U$27),"")</f>
        <v/>
      </c>
      <c r="AF16" s="131" t="str">
        <f>IF(AND('Mapa final'!$AE$28="Alta",'Mapa final'!$AG$28="Mayor"),CONCATENATE("R1C",'Mapa final'!$U$28),"")</f>
        <v/>
      </c>
      <c r="AG16" s="132" t="str">
        <f ca="1">IF(AND('Mapa final'!$AE$29="Alta",'Mapa final'!$AG$29="Mayor"),CONCATENATE("R1C",'Mapa final'!$U$29),"")</f>
        <v/>
      </c>
      <c r="AH16" s="133" t="str">
        <f>IF(AND('Mapa final'!$AE$24="Alta",'Mapa final'!$AG$24="Catastrófico"),CONCATENATE("R1C",'Mapa final'!$U$24),"")</f>
        <v/>
      </c>
      <c r="AI16" s="133" t="str">
        <f>IF(AND('Mapa final'!$AE$25="Alta",'Mapa final'!$AG$25="Catastrófico"),CONCATENATE("R1C",'Mapa final'!$U$25),"")</f>
        <v/>
      </c>
      <c r="AJ16" s="133" t="str">
        <f>IF(AND('Mapa final'!$AE$26="Alta",'Mapa final'!$AG$26="Catastrófico"),CONCATENATE("R1C",'Mapa final'!$U$26),"")</f>
        <v/>
      </c>
      <c r="AK16" s="133" t="str">
        <f ca="1">IF(AND('Mapa final'!$AE$27="Alta",'Mapa final'!$AG$27="Catastrófico"),CONCATENATE("R1C",'Mapa final'!$U$27),"")</f>
        <v/>
      </c>
      <c r="AL16" s="133" t="str">
        <f>IF(AND('Mapa final'!$AE$28="Alta",'Mapa final'!$AG$28="Catastrófico"),CONCATENATE("R1C",'Mapa final'!$U$28),"")</f>
        <v/>
      </c>
      <c r="AM16" s="133" t="str">
        <f ca="1">IF(AND('Mapa final'!$AE$29="Alta",'Mapa final'!$AG$29="Catastrófico"),CONCATENATE("R1C",'Mapa final'!$U$29),"")</f>
        <v/>
      </c>
      <c r="AN16" s="2"/>
      <c r="AO16" s="370" t="s">
        <v>183</v>
      </c>
      <c r="AP16" s="352"/>
      <c r="AQ16" s="352"/>
      <c r="AR16" s="352"/>
      <c r="AS16" s="352"/>
      <c r="AT16" s="353"/>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5" customHeight="1">
      <c r="A17" s="2"/>
      <c r="B17" s="332"/>
      <c r="C17" s="253"/>
      <c r="D17" s="254"/>
      <c r="E17" s="265"/>
      <c r="F17" s="253"/>
      <c r="G17" s="253"/>
      <c r="H17" s="253"/>
      <c r="I17" s="253"/>
      <c r="J17" s="137" t="str">
        <f ca="1">IF(AND('Mapa final'!$AE$31="Alta",'Mapa final'!$AG$31="Leve"),CONCATENATE("R2C",'Mapa final'!$U$31),"")</f>
        <v/>
      </c>
      <c r="K17" s="137" t="str">
        <f ca="1">IF(AND('Mapa final'!$AE$32="Alta",'Mapa final'!$AG$32="Leve"),CONCATENATE("R2C",'Mapa final'!$U$32),"")</f>
        <v/>
      </c>
      <c r="L17" s="137" t="str">
        <f ca="1">IF(AND('Mapa final'!$AE$33="Alta",'Mapa final'!$AG$33="Leve"),CONCATENATE("R2C",'Mapa final'!$U$33),"")</f>
        <v/>
      </c>
      <c r="M17" s="137" t="e">
        <f>IF(AND('Mapa final'!#REF!="Alta",'Mapa final'!#REF!="Leve"),CONCATENATE("R2C",'Mapa final'!#REF!),"")</f>
        <v>#REF!</v>
      </c>
      <c r="N17" s="137" t="e">
        <f>IF(AND('Mapa final'!#REF!="Alta",'Mapa final'!#REF!="Leve"),CONCATENATE("R2C",'Mapa final'!#REF!),"")</f>
        <v>#REF!</v>
      </c>
      <c r="O17" s="138" t="e">
        <f>IF(AND('Mapa final'!#REF!="Alta",'Mapa final'!#REF!="Leve"),CONCATENATE("R2C",'Mapa final'!#REF!),"")</f>
        <v>#REF!</v>
      </c>
      <c r="P17" s="137" t="str">
        <f ca="1">IF(AND('Mapa final'!$AE$31="Alta",'Mapa final'!$AG$31="Menor"),CONCATENATE("R2C",'Mapa final'!$U$31),"")</f>
        <v/>
      </c>
      <c r="Q17" s="137" t="str">
        <f ca="1">IF(AND('Mapa final'!$AE$32="Alta",'Mapa final'!$AG$32="Menor"),CONCATENATE("R2C",'Mapa final'!$U$32),"")</f>
        <v/>
      </c>
      <c r="R17" s="137" t="str">
        <f ca="1">IF(AND('Mapa final'!$AE$33="Alta",'Mapa final'!$AG$33="Menor"),CONCATENATE("R2C",'Mapa final'!$U$33),"")</f>
        <v/>
      </c>
      <c r="S17" s="137" t="e">
        <f>IF(AND('Mapa final'!#REF!="Alta",'Mapa final'!#REF!="Menor"),CONCATENATE("R2C",'Mapa final'!#REF!),"")</f>
        <v>#REF!</v>
      </c>
      <c r="T17" s="137" t="e">
        <f>IF(AND('Mapa final'!#REF!="Alta",'Mapa final'!#REF!="Menor"),CONCATENATE("R2C",'Mapa final'!#REF!),"")</f>
        <v>#REF!</v>
      </c>
      <c r="U17" s="138" t="e">
        <f>IF(AND('Mapa final'!#REF!="Alta",'Mapa final'!#REF!="Menor"),CONCATENATE("R2C",'Mapa final'!#REF!),"")</f>
        <v>#REF!</v>
      </c>
      <c r="V17" s="131" t="str">
        <f ca="1">IF(AND('Mapa final'!$AE$31="Alta",'Mapa final'!$AG$31="Moderado"),CONCATENATE("R2C",'Mapa final'!$U$31),"")</f>
        <v/>
      </c>
      <c r="W17" s="131" t="str">
        <f ca="1">IF(AND('Mapa final'!$AE$32="Alta",'Mapa final'!$AG$32="Moderado"),CONCATENATE("R2C",'Mapa final'!$U$32),"")</f>
        <v/>
      </c>
      <c r="X17" s="131" t="str">
        <f ca="1">IF(AND('Mapa final'!$AE$33="Alta",'Mapa final'!$AG$33="Moderado"),CONCATENATE("R2C",'Mapa final'!$U$33),"")</f>
        <v/>
      </c>
      <c r="Y17" s="131" t="e">
        <f>IF(AND('Mapa final'!#REF!="Alta",'Mapa final'!#REF!="Moderado"),CONCATENATE("R2C",'Mapa final'!#REF!),"")</f>
        <v>#REF!</v>
      </c>
      <c r="Z17" s="131" t="e">
        <f>IF(AND('Mapa final'!#REF!="Alta",'Mapa final'!#REF!="Moderado"),CONCATENATE("R2C",'Mapa final'!#REF!),"")</f>
        <v>#REF!</v>
      </c>
      <c r="AA17" s="132" t="e">
        <f>IF(AND('Mapa final'!#REF!="Alta",'Mapa final'!#REF!="Moderado"),CONCATENATE("R2C",'Mapa final'!#REF!),"")</f>
        <v>#REF!</v>
      </c>
      <c r="AB17" s="131" t="str">
        <f ca="1">IF(AND('Mapa final'!$AE$31="Alta",'Mapa final'!$AG$31="Mayor"),CONCATENATE("R2C",'Mapa final'!$U$31),"")</f>
        <v/>
      </c>
      <c r="AC17" s="131" t="str">
        <f ca="1">IF(AND('Mapa final'!$AE$32="Alta",'Mapa final'!$AG$32="Mayor"),CONCATENATE("R2C",'Mapa final'!$U$32),"")</f>
        <v/>
      </c>
      <c r="AD17" s="131" t="str">
        <f ca="1">IF(AND('Mapa final'!$AE$33="Alta",'Mapa final'!$AG$33="Mayor"),CONCATENATE("R2C",'Mapa final'!$U$33),"")</f>
        <v/>
      </c>
      <c r="AE17" s="131" t="e">
        <f>IF(AND('Mapa final'!#REF!="Alta",'Mapa final'!#REF!="Mayor"),CONCATENATE("R2C",'Mapa final'!#REF!),"")</f>
        <v>#REF!</v>
      </c>
      <c r="AF17" s="131" t="e">
        <f>IF(AND('Mapa final'!#REF!="Alta",'Mapa final'!#REF!="Mayor"),CONCATENATE("R2C",'Mapa final'!#REF!),"")</f>
        <v>#REF!</v>
      </c>
      <c r="AG17" s="132" t="e">
        <f>IF(AND('Mapa final'!#REF!="Alta",'Mapa final'!#REF!="Mayor"),CONCATENATE("R2C",'Mapa final'!#REF!),"")</f>
        <v>#REF!</v>
      </c>
      <c r="AH17" s="133" t="str">
        <f ca="1">IF(AND('Mapa final'!$AE$31="Alta",'Mapa final'!$AG$31="Catastrófico"),CONCATENATE("R2C",'Mapa final'!$U$31),"")</f>
        <v/>
      </c>
      <c r="AI17" s="133" t="str">
        <f ca="1">IF(AND('Mapa final'!$AE$32="Alta",'Mapa final'!$AG$32="Catastrófico"),CONCATENATE("R2C",'Mapa final'!$U$32),"")</f>
        <v/>
      </c>
      <c r="AJ17" s="133" t="str">
        <f ca="1">IF(AND('Mapa final'!$AE$33="Alta",'Mapa final'!$AG$33="Catastrófico"),CONCATENATE("R2C",'Mapa final'!$U$33),"")</f>
        <v/>
      </c>
      <c r="AK17" s="133" t="e">
        <f>IF(AND('Mapa final'!#REF!="Alta",'Mapa final'!#REF!="Catastrófico"),CONCATENATE("R2C",'Mapa final'!#REF!),"")</f>
        <v>#REF!</v>
      </c>
      <c r="AL17" s="133" t="e">
        <f>IF(AND('Mapa final'!#REF!="Alta",'Mapa final'!#REF!="Catastrófico"),CONCATENATE("R2C",'Mapa final'!#REF!),"")</f>
        <v>#REF!</v>
      </c>
      <c r="AM17" s="133" t="e">
        <f>IF(AND('Mapa final'!#REF!="Alta",'Mapa final'!#REF!="Catastrófico"),CONCATENATE("R2C",'Mapa final'!#REF!),"")</f>
        <v>#REF!</v>
      </c>
      <c r="AN17" s="2"/>
      <c r="AO17" s="354"/>
      <c r="AP17" s="253"/>
      <c r="AQ17" s="253"/>
      <c r="AR17" s="253"/>
      <c r="AS17" s="253"/>
      <c r="AT17" s="355"/>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5" customHeight="1">
      <c r="A18" s="2"/>
      <c r="B18" s="332"/>
      <c r="C18" s="253"/>
      <c r="D18" s="254"/>
      <c r="E18" s="265"/>
      <c r="F18" s="253"/>
      <c r="G18" s="253"/>
      <c r="H18" s="253"/>
      <c r="I18" s="253"/>
      <c r="J18" s="137" t="e">
        <f>IF(AND('Mapa final'!#REF!="Alta",'Mapa final'!#REF!="Leve"),CONCATENATE("R3C",'Mapa final'!#REF!),"")</f>
        <v>#REF!</v>
      </c>
      <c r="K18" s="137" t="e">
        <f>IF(AND('Mapa final'!#REF!="Alta",'Mapa final'!#REF!="Leve"),CONCATENATE("R3C",'Mapa final'!#REF!),"")</f>
        <v>#REF!</v>
      </c>
      <c r="L18" s="137" t="e">
        <f>IF(AND('Mapa final'!#REF!="Alta",'Mapa final'!#REF!="Leve"),CONCATENATE("R3C",'Mapa final'!#REF!),"")</f>
        <v>#REF!</v>
      </c>
      <c r="M18" s="137" t="e">
        <f>IF(AND('Mapa final'!#REF!="Alta",'Mapa final'!#REF!="Leve"),CONCATENATE("R3C",'Mapa final'!#REF!),"")</f>
        <v>#REF!</v>
      </c>
      <c r="N18" s="137" t="e">
        <f>IF(AND('Mapa final'!#REF!="Alta",'Mapa final'!#REF!="Leve"),CONCATENATE("R3C",'Mapa final'!#REF!),"")</f>
        <v>#REF!</v>
      </c>
      <c r="O18" s="138" t="e">
        <f>IF(AND('Mapa final'!#REF!="Alta",'Mapa final'!#REF!="Leve"),CONCATENATE("R3C",'Mapa final'!#REF!),"")</f>
        <v>#REF!</v>
      </c>
      <c r="P18" s="137" t="e">
        <f>IF(AND('Mapa final'!#REF!="Alta",'Mapa final'!#REF!="Menor"),CONCATENATE("R3C",'Mapa final'!#REF!),"")</f>
        <v>#REF!</v>
      </c>
      <c r="Q18" s="137" t="e">
        <f>IF(AND('Mapa final'!#REF!="Alta",'Mapa final'!#REF!="Menor"),CONCATENATE("R3C",'Mapa final'!#REF!),"")</f>
        <v>#REF!</v>
      </c>
      <c r="R18" s="137" t="e">
        <f>IF(AND('Mapa final'!#REF!="Alta",'Mapa final'!#REF!="Menor"),CONCATENATE("R3C",'Mapa final'!#REF!),"")</f>
        <v>#REF!</v>
      </c>
      <c r="S18" s="137" t="e">
        <f>IF(AND('Mapa final'!#REF!="Alta",'Mapa final'!#REF!="Menor"),CONCATENATE("R3C",'Mapa final'!#REF!),"")</f>
        <v>#REF!</v>
      </c>
      <c r="T18" s="137" t="e">
        <f>IF(AND('Mapa final'!#REF!="Alta",'Mapa final'!#REF!="Menor"),CONCATENATE("R3C",'Mapa final'!#REF!),"")</f>
        <v>#REF!</v>
      </c>
      <c r="U18" s="138" t="e">
        <f>IF(AND('Mapa final'!#REF!="Alta",'Mapa final'!#REF!="Menor"),CONCATENATE("R3C",'Mapa final'!#REF!),"")</f>
        <v>#REF!</v>
      </c>
      <c r="V18" s="131" t="e">
        <f>IF(AND('Mapa final'!#REF!="Alta",'Mapa final'!#REF!="Moderado"),CONCATENATE("R3C",'Mapa final'!#REF!),"")</f>
        <v>#REF!</v>
      </c>
      <c r="W18" s="131" t="e">
        <f>IF(AND('Mapa final'!#REF!="Alta",'Mapa final'!#REF!="Moderado"),CONCATENATE("R3C",'Mapa final'!#REF!),"")</f>
        <v>#REF!</v>
      </c>
      <c r="X18" s="131" t="e">
        <f>IF(AND('Mapa final'!#REF!="Alta",'Mapa final'!#REF!="Moderado"),CONCATENATE("R3C",'Mapa final'!#REF!),"")</f>
        <v>#REF!</v>
      </c>
      <c r="Y18" s="131" t="e">
        <f>IF(AND('Mapa final'!#REF!="Alta",'Mapa final'!#REF!="Moderado"),CONCATENATE("R3C",'Mapa final'!#REF!),"")</f>
        <v>#REF!</v>
      </c>
      <c r="Z18" s="131" t="e">
        <f>IF(AND('Mapa final'!#REF!="Alta",'Mapa final'!#REF!="Moderado"),CONCATENATE("R3C",'Mapa final'!#REF!),"")</f>
        <v>#REF!</v>
      </c>
      <c r="AA18" s="132" t="e">
        <f>IF(AND('Mapa final'!#REF!="Alta",'Mapa final'!#REF!="Moderado"),CONCATENATE("R3C",'Mapa final'!#REF!),"")</f>
        <v>#REF!</v>
      </c>
      <c r="AB18" s="131" t="e">
        <f>IF(AND('Mapa final'!#REF!="Alta",'Mapa final'!#REF!="Mayor"),CONCATENATE("R3C",'Mapa final'!#REF!),"")</f>
        <v>#REF!</v>
      </c>
      <c r="AC18" s="131" t="e">
        <f>IF(AND('Mapa final'!#REF!="Alta",'Mapa final'!#REF!="Mayor"),CONCATENATE("R3C",'Mapa final'!#REF!),"")</f>
        <v>#REF!</v>
      </c>
      <c r="AD18" s="131" t="e">
        <f>IF(AND('Mapa final'!#REF!="Alta",'Mapa final'!#REF!="Mayor"),CONCATENATE("R3C",'Mapa final'!#REF!),"")</f>
        <v>#REF!</v>
      </c>
      <c r="AE18" s="131" t="e">
        <f>IF(AND('Mapa final'!#REF!="Alta",'Mapa final'!#REF!="Mayor"),CONCATENATE("R3C",'Mapa final'!#REF!),"")</f>
        <v>#REF!</v>
      </c>
      <c r="AF18" s="131" t="e">
        <f>IF(AND('Mapa final'!#REF!="Alta",'Mapa final'!#REF!="Mayor"),CONCATENATE("R3C",'Mapa final'!#REF!),"")</f>
        <v>#REF!</v>
      </c>
      <c r="AG18" s="132" t="e">
        <f>IF(AND('Mapa final'!#REF!="Alta",'Mapa final'!#REF!="Mayor"),CONCATENATE("R3C",'Mapa final'!#REF!),"")</f>
        <v>#REF!</v>
      </c>
      <c r="AH18" s="133" t="e">
        <f>IF(AND('Mapa final'!#REF!="Alta",'Mapa final'!#REF!="Catastrófico"),CONCATENATE("R3C",'Mapa final'!#REF!),"")</f>
        <v>#REF!</v>
      </c>
      <c r="AI18" s="133" t="e">
        <f>IF(AND('Mapa final'!#REF!="Alta",'Mapa final'!#REF!="Catastrófico"),CONCATENATE("R3C",'Mapa final'!#REF!),"")</f>
        <v>#REF!</v>
      </c>
      <c r="AJ18" s="133" t="e">
        <f>IF(AND('Mapa final'!#REF!="Alta",'Mapa final'!#REF!="Catastrófico"),CONCATENATE("R3C",'Mapa final'!#REF!),"")</f>
        <v>#REF!</v>
      </c>
      <c r="AK18" s="133" t="e">
        <f>IF(AND('Mapa final'!#REF!="Alta",'Mapa final'!#REF!="Catastrófico"),CONCATENATE("R3C",'Mapa final'!#REF!),"")</f>
        <v>#REF!</v>
      </c>
      <c r="AL18" s="133" t="e">
        <f>IF(AND('Mapa final'!#REF!="Alta",'Mapa final'!#REF!="Catastrófico"),CONCATENATE("R3C",'Mapa final'!#REF!),"")</f>
        <v>#REF!</v>
      </c>
      <c r="AM18" s="133" t="e">
        <f>IF(AND('Mapa final'!#REF!="Alta",'Mapa final'!#REF!="Catastrófico"),CONCATENATE("R3C",'Mapa final'!#REF!),"")</f>
        <v>#REF!</v>
      </c>
      <c r="AN18" s="2"/>
      <c r="AO18" s="354"/>
      <c r="AP18" s="253"/>
      <c r="AQ18" s="253"/>
      <c r="AR18" s="253"/>
      <c r="AS18" s="253"/>
      <c r="AT18" s="355"/>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5" customHeight="1">
      <c r="A19" s="2"/>
      <c r="B19" s="332"/>
      <c r="C19" s="253"/>
      <c r="D19" s="254"/>
      <c r="E19" s="265"/>
      <c r="F19" s="253"/>
      <c r="G19" s="253"/>
      <c r="H19" s="253"/>
      <c r="I19" s="253"/>
      <c r="J19" s="137" t="e">
        <f>IF(AND('Mapa final'!#REF!="Alta",'Mapa final'!#REF!="Leve"),CONCATENATE("R4C",'Mapa final'!#REF!),"")</f>
        <v>#REF!</v>
      </c>
      <c r="K19" s="137" t="e">
        <f>IF(AND('Mapa final'!#REF!="Alta",'Mapa final'!#REF!="Leve"),CONCATENATE("R4C",'Mapa final'!#REF!),"")</f>
        <v>#REF!</v>
      </c>
      <c r="L19" s="137" t="e">
        <f>IF(AND('Mapa final'!#REF!="Alta",'Mapa final'!#REF!="Leve"),CONCATENATE("R4C",'Mapa final'!#REF!),"")</f>
        <v>#REF!</v>
      </c>
      <c r="M19" s="137" t="e">
        <f>IF(AND('Mapa final'!#REF!="Alta",'Mapa final'!#REF!="Leve"),CONCATENATE("R4C",'Mapa final'!#REF!),"")</f>
        <v>#REF!</v>
      </c>
      <c r="N19" s="137" t="e">
        <f>IF(AND('Mapa final'!#REF!="Alta",'Mapa final'!#REF!="Leve"),CONCATENATE("R4C",'Mapa final'!#REF!),"")</f>
        <v>#REF!</v>
      </c>
      <c r="O19" s="138" t="e">
        <f>IF(AND('Mapa final'!#REF!="Alta",'Mapa final'!#REF!="Leve"),CONCATENATE("R4C",'Mapa final'!#REF!),"")</f>
        <v>#REF!</v>
      </c>
      <c r="P19" s="137" t="e">
        <f>IF(AND('Mapa final'!#REF!="Alta",'Mapa final'!#REF!="Menor"),CONCATENATE("R4C",'Mapa final'!#REF!),"")</f>
        <v>#REF!</v>
      </c>
      <c r="Q19" s="137" t="e">
        <f>IF(AND('Mapa final'!#REF!="Alta",'Mapa final'!#REF!="Menor"),CONCATENATE("R4C",'Mapa final'!#REF!),"")</f>
        <v>#REF!</v>
      </c>
      <c r="R19" s="137" t="e">
        <f>IF(AND('Mapa final'!#REF!="Alta",'Mapa final'!#REF!="Menor"),CONCATENATE("R4C",'Mapa final'!#REF!),"")</f>
        <v>#REF!</v>
      </c>
      <c r="S19" s="137" t="e">
        <f>IF(AND('Mapa final'!#REF!="Alta",'Mapa final'!#REF!="Menor"),CONCATENATE("R4C",'Mapa final'!#REF!),"")</f>
        <v>#REF!</v>
      </c>
      <c r="T19" s="137" t="e">
        <f>IF(AND('Mapa final'!#REF!="Alta",'Mapa final'!#REF!="Menor"),CONCATENATE("R4C",'Mapa final'!#REF!),"")</f>
        <v>#REF!</v>
      </c>
      <c r="U19" s="138" t="e">
        <f>IF(AND('Mapa final'!#REF!="Alta",'Mapa final'!#REF!="Menor"),CONCATENATE("R4C",'Mapa final'!#REF!),"")</f>
        <v>#REF!</v>
      </c>
      <c r="V19" s="131" t="e">
        <f>IF(AND('Mapa final'!#REF!="Alta",'Mapa final'!#REF!="Moderado"),CONCATENATE("R4C",'Mapa final'!#REF!),"")</f>
        <v>#REF!</v>
      </c>
      <c r="W19" s="131" t="e">
        <f>IF(AND('Mapa final'!#REF!="Alta",'Mapa final'!#REF!="Moderado"),CONCATENATE("R4C",'Mapa final'!#REF!),"")</f>
        <v>#REF!</v>
      </c>
      <c r="X19" s="131" t="e">
        <f>IF(AND('Mapa final'!#REF!="Alta",'Mapa final'!#REF!="Moderado"),CONCATENATE("R4C",'Mapa final'!#REF!),"")</f>
        <v>#REF!</v>
      </c>
      <c r="Y19" s="131" t="e">
        <f>IF(AND('Mapa final'!#REF!="Alta",'Mapa final'!#REF!="Moderado"),CONCATENATE("R4C",'Mapa final'!#REF!),"")</f>
        <v>#REF!</v>
      </c>
      <c r="Z19" s="131" t="e">
        <f>IF(AND('Mapa final'!#REF!="Alta",'Mapa final'!#REF!="Moderado"),CONCATENATE("R4C",'Mapa final'!#REF!),"")</f>
        <v>#REF!</v>
      </c>
      <c r="AA19" s="132" t="e">
        <f>IF(AND('Mapa final'!#REF!="Alta",'Mapa final'!#REF!="Moderado"),CONCATENATE("R4C",'Mapa final'!#REF!),"")</f>
        <v>#REF!</v>
      </c>
      <c r="AB19" s="131" t="e">
        <f>IF(AND('Mapa final'!#REF!="Alta",'Mapa final'!#REF!="Mayor"),CONCATENATE("R4C",'Mapa final'!#REF!),"")</f>
        <v>#REF!</v>
      </c>
      <c r="AC19" s="131" t="e">
        <f>IF(AND('Mapa final'!#REF!="Alta",'Mapa final'!#REF!="Mayor"),CONCATENATE("R4C",'Mapa final'!#REF!),"")</f>
        <v>#REF!</v>
      </c>
      <c r="AD19" s="131" t="e">
        <f>IF(AND('Mapa final'!#REF!="Alta",'Mapa final'!#REF!="Mayor"),CONCATENATE("R4C",'Mapa final'!#REF!),"")</f>
        <v>#REF!</v>
      </c>
      <c r="AE19" s="131" t="e">
        <f>IF(AND('Mapa final'!#REF!="Alta",'Mapa final'!#REF!="Mayor"),CONCATENATE("R4C",'Mapa final'!#REF!),"")</f>
        <v>#REF!</v>
      </c>
      <c r="AF19" s="131" t="e">
        <f>IF(AND('Mapa final'!#REF!="Alta",'Mapa final'!#REF!="Mayor"),CONCATENATE("R4C",'Mapa final'!#REF!),"")</f>
        <v>#REF!</v>
      </c>
      <c r="AG19" s="132" t="e">
        <f>IF(AND('Mapa final'!#REF!="Alta",'Mapa final'!#REF!="Mayor"),CONCATENATE("R4C",'Mapa final'!#REF!),"")</f>
        <v>#REF!</v>
      </c>
      <c r="AH19" s="133" t="e">
        <f>IF(AND('Mapa final'!#REF!="Alta",'Mapa final'!#REF!="Catastrófico"),CONCATENATE("R4C",'Mapa final'!#REF!),"")</f>
        <v>#REF!</v>
      </c>
      <c r="AI19" s="133" t="e">
        <f>IF(AND('Mapa final'!#REF!="Alta",'Mapa final'!#REF!="Catastrófico"),CONCATENATE("R4C",'Mapa final'!#REF!),"")</f>
        <v>#REF!</v>
      </c>
      <c r="AJ19" s="133" t="e">
        <f>IF(AND('Mapa final'!#REF!="Alta",'Mapa final'!#REF!="Catastrófico"),CONCATENATE("R4C",'Mapa final'!#REF!),"")</f>
        <v>#REF!</v>
      </c>
      <c r="AK19" s="133" t="e">
        <f>IF(AND('Mapa final'!#REF!="Alta",'Mapa final'!#REF!="Catastrófico"),CONCATENATE("R4C",'Mapa final'!#REF!),"")</f>
        <v>#REF!</v>
      </c>
      <c r="AL19" s="133" t="e">
        <f>IF(AND('Mapa final'!#REF!="Alta",'Mapa final'!#REF!="Catastrófico"),CONCATENATE("R4C",'Mapa final'!#REF!),"")</f>
        <v>#REF!</v>
      </c>
      <c r="AM19" s="133" t="e">
        <f>IF(AND('Mapa final'!#REF!="Alta",'Mapa final'!#REF!="Catastrófico"),CONCATENATE("R4C",'Mapa final'!#REF!),"")</f>
        <v>#REF!</v>
      </c>
      <c r="AN19" s="2"/>
      <c r="AO19" s="354"/>
      <c r="AP19" s="253"/>
      <c r="AQ19" s="253"/>
      <c r="AR19" s="253"/>
      <c r="AS19" s="253"/>
      <c r="AT19" s="355"/>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5" customHeight="1">
      <c r="A20" s="2"/>
      <c r="B20" s="332"/>
      <c r="C20" s="253"/>
      <c r="D20" s="254"/>
      <c r="E20" s="265"/>
      <c r="F20" s="253"/>
      <c r="G20" s="253"/>
      <c r="H20" s="253"/>
      <c r="I20" s="253"/>
      <c r="J20" s="137" t="e">
        <f>IF(AND('Mapa final'!#REF!="Alta",'Mapa final'!#REF!="Leve"),CONCATENATE("R5C",'Mapa final'!#REF!),"")</f>
        <v>#REF!</v>
      </c>
      <c r="K20" s="137" t="e">
        <f>IF(AND('Mapa final'!#REF!="Alta",'Mapa final'!#REF!="Leve"),CONCATENATE("R5C",'Mapa final'!#REF!),"")</f>
        <v>#REF!</v>
      </c>
      <c r="L20" s="137" t="e">
        <f>IF(AND('Mapa final'!#REF!="Alta",'Mapa final'!#REF!="Leve"),CONCATENATE("R5C",'Mapa final'!#REF!),"")</f>
        <v>#REF!</v>
      </c>
      <c r="M20" s="137" t="e">
        <f>IF(AND('Mapa final'!#REF!="Alta",'Mapa final'!#REF!="Leve"),CONCATENATE("R5C",'Mapa final'!#REF!),"")</f>
        <v>#REF!</v>
      </c>
      <c r="N20" s="137" t="e">
        <f>IF(AND('Mapa final'!#REF!="Alta",'Mapa final'!#REF!="Leve"),CONCATENATE("R5C",'Mapa final'!#REF!),"")</f>
        <v>#REF!</v>
      </c>
      <c r="O20" s="138" t="e">
        <f>IF(AND('Mapa final'!#REF!="Alta",'Mapa final'!#REF!="Leve"),CONCATENATE("R5C",'Mapa final'!#REF!),"")</f>
        <v>#REF!</v>
      </c>
      <c r="P20" s="137" t="e">
        <f>IF(AND('Mapa final'!#REF!="Alta",'Mapa final'!#REF!="Menor"),CONCATENATE("R5C",'Mapa final'!#REF!),"")</f>
        <v>#REF!</v>
      </c>
      <c r="Q20" s="137" t="e">
        <f>IF(AND('Mapa final'!#REF!="Alta",'Mapa final'!#REF!="Menor"),CONCATENATE("R5C",'Mapa final'!#REF!),"")</f>
        <v>#REF!</v>
      </c>
      <c r="R20" s="137" t="e">
        <f>IF(AND('Mapa final'!#REF!="Alta",'Mapa final'!#REF!="Menor"),CONCATENATE("R5C",'Mapa final'!#REF!),"")</f>
        <v>#REF!</v>
      </c>
      <c r="S20" s="137" t="e">
        <f>IF(AND('Mapa final'!#REF!="Alta",'Mapa final'!#REF!="Menor"),CONCATENATE("R5C",'Mapa final'!#REF!),"")</f>
        <v>#REF!</v>
      </c>
      <c r="T20" s="137" t="e">
        <f>IF(AND('Mapa final'!#REF!="Alta",'Mapa final'!#REF!="Menor"),CONCATENATE("R5C",'Mapa final'!#REF!),"")</f>
        <v>#REF!</v>
      </c>
      <c r="U20" s="138" t="e">
        <f>IF(AND('Mapa final'!#REF!="Alta",'Mapa final'!#REF!="Menor"),CONCATENATE("R5C",'Mapa final'!#REF!),"")</f>
        <v>#REF!</v>
      </c>
      <c r="V20" s="131" t="e">
        <f>IF(AND('Mapa final'!#REF!="Alta",'Mapa final'!#REF!="Moderado"),CONCATENATE("R5C",'Mapa final'!#REF!),"")</f>
        <v>#REF!</v>
      </c>
      <c r="W20" s="131" t="e">
        <f>IF(AND('Mapa final'!#REF!="Alta",'Mapa final'!#REF!="Moderado"),CONCATENATE("R5C",'Mapa final'!#REF!),"")</f>
        <v>#REF!</v>
      </c>
      <c r="X20" s="131" t="e">
        <f>IF(AND('Mapa final'!#REF!="Alta",'Mapa final'!#REF!="Moderado"),CONCATENATE("R5C",'Mapa final'!#REF!),"")</f>
        <v>#REF!</v>
      </c>
      <c r="Y20" s="131" t="e">
        <f>IF(AND('Mapa final'!#REF!="Alta",'Mapa final'!#REF!="Moderado"),CONCATENATE("R5C",'Mapa final'!#REF!),"")</f>
        <v>#REF!</v>
      </c>
      <c r="Z20" s="131" t="e">
        <f>IF(AND('Mapa final'!#REF!="Alta",'Mapa final'!#REF!="Moderado"),CONCATENATE("R5C",'Mapa final'!#REF!),"")</f>
        <v>#REF!</v>
      </c>
      <c r="AA20" s="132" t="e">
        <f>IF(AND('Mapa final'!#REF!="Alta",'Mapa final'!#REF!="Moderado"),CONCATENATE("R5C",'Mapa final'!#REF!),"")</f>
        <v>#REF!</v>
      </c>
      <c r="AB20" s="131" t="e">
        <f>IF(AND('Mapa final'!#REF!="Alta",'Mapa final'!#REF!="Mayor"),CONCATENATE("R5C",'Mapa final'!#REF!),"")</f>
        <v>#REF!</v>
      </c>
      <c r="AC20" s="131" t="e">
        <f>IF(AND('Mapa final'!#REF!="Alta",'Mapa final'!#REF!="Mayor"),CONCATENATE("R5C",'Mapa final'!#REF!),"")</f>
        <v>#REF!</v>
      </c>
      <c r="AD20" s="131" t="e">
        <f>IF(AND('Mapa final'!#REF!="Alta",'Mapa final'!#REF!="Mayor"),CONCATENATE("R5C",'Mapa final'!#REF!),"")</f>
        <v>#REF!</v>
      </c>
      <c r="AE20" s="131" t="e">
        <f>IF(AND('Mapa final'!#REF!="Alta",'Mapa final'!#REF!="Mayor"),CONCATENATE("R5C",'Mapa final'!#REF!),"")</f>
        <v>#REF!</v>
      </c>
      <c r="AF20" s="131" t="e">
        <f>IF(AND('Mapa final'!#REF!="Alta",'Mapa final'!#REF!="Mayor"),CONCATENATE("R5C",'Mapa final'!#REF!),"")</f>
        <v>#REF!</v>
      </c>
      <c r="AG20" s="132" t="e">
        <f>IF(AND('Mapa final'!#REF!="Alta",'Mapa final'!#REF!="Mayor"),CONCATENATE("R5C",'Mapa final'!#REF!),"")</f>
        <v>#REF!</v>
      </c>
      <c r="AH20" s="133" t="e">
        <f>IF(AND('Mapa final'!#REF!="Alta",'Mapa final'!#REF!="Catastrófico"),CONCATENATE("R5C",'Mapa final'!#REF!),"")</f>
        <v>#REF!</v>
      </c>
      <c r="AI20" s="133" t="e">
        <f>IF(AND('Mapa final'!#REF!="Alta",'Mapa final'!#REF!="Catastrófico"),CONCATENATE("R5C",'Mapa final'!#REF!),"")</f>
        <v>#REF!</v>
      </c>
      <c r="AJ20" s="133" t="e">
        <f>IF(AND('Mapa final'!#REF!="Alta",'Mapa final'!#REF!="Catastrófico"),CONCATENATE("R5C",'Mapa final'!#REF!),"")</f>
        <v>#REF!</v>
      </c>
      <c r="AK20" s="133" t="e">
        <f>IF(AND('Mapa final'!#REF!="Alta",'Mapa final'!#REF!="Catastrófico"),CONCATENATE("R5C",'Mapa final'!#REF!),"")</f>
        <v>#REF!</v>
      </c>
      <c r="AL20" s="133" t="e">
        <f>IF(AND('Mapa final'!#REF!="Alta",'Mapa final'!#REF!="Catastrófico"),CONCATENATE("R5C",'Mapa final'!#REF!),"")</f>
        <v>#REF!</v>
      </c>
      <c r="AM20" s="133" t="e">
        <f>IF(AND('Mapa final'!#REF!="Alta",'Mapa final'!#REF!="Catastrófico"),CONCATENATE("R5C",'Mapa final'!#REF!),"")</f>
        <v>#REF!</v>
      </c>
      <c r="AN20" s="2"/>
      <c r="AO20" s="354"/>
      <c r="AP20" s="253"/>
      <c r="AQ20" s="253"/>
      <c r="AR20" s="253"/>
      <c r="AS20" s="253"/>
      <c r="AT20" s="355"/>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5" customHeight="1">
      <c r="A21" s="2"/>
      <c r="B21" s="332"/>
      <c r="C21" s="253"/>
      <c r="D21" s="254"/>
      <c r="E21" s="265"/>
      <c r="F21" s="253"/>
      <c r="G21" s="253"/>
      <c r="H21" s="253"/>
      <c r="I21" s="253"/>
      <c r="J21" s="137" t="e">
        <f>IF(AND('Mapa final'!#REF!="Alta",'Mapa final'!#REF!="Leve"),CONCATENATE("R6C",'Mapa final'!#REF!),"")</f>
        <v>#REF!</v>
      </c>
      <c r="K21" s="137" t="e">
        <f>IF(AND('Mapa final'!#REF!="Alta",'Mapa final'!#REF!="Leve"),CONCATENATE("R6C",'Mapa final'!#REF!),"")</f>
        <v>#REF!</v>
      </c>
      <c r="L21" s="137" t="e">
        <f>IF(AND('Mapa final'!#REF!="Alta",'Mapa final'!#REF!="Leve"),CONCATENATE("R6C",'Mapa final'!#REF!),"")</f>
        <v>#REF!</v>
      </c>
      <c r="M21" s="137" t="e">
        <f>IF(AND('Mapa final'!#REF!="Alta",'Mapa final'!#REF!="Leve"),CONCATENATE("R6C",'Mapa final'!#REF!),"")</f>
        <v>#REF!</v>
      </c>
      <c r="N21" s="137" t="e">
        <f>IF(AND('Mapa final'!#REF!="Alta",'Mapa final'!#REF!="Leve"),CONCATENATE("R6C",'Mapa final'!#REF!),"")</f>
        <v>#REF!</v>
      </c>
      <c r="O21" s="138" t="e">
        <f>IF(AND('Mapa final'!#REF!="Alta",'Mapa final'!#REF!="Leve"),CONCATENATE("R6C",'Mapa final'!#REF!),"")</f>
        <v>#REF!</v>
      </c>
      <c r="P21" s="137" t="e">
        <f>IF(AND('Mapa final'!#REF!="Alta",'Mapa final'!#REF!="Menor"),CONCATENATE("R6C",'Mapa final'!#REF!),"")</f>
        <v>#REF!</v>
      </c>
      <c r="Q21" s="137" t="e">
        <f>IF(AND('Mapa final'!#REF!="Alta",'Mapa final'!#REF!="Menor"),CONCATENATE("R6C",'Mapa final'!#REF!),"")</f>
        <v>#REF!</v>
      </c>
      <c r="R21" s="137" t="e">
        <f>IF(AND('Mapa final'!#REF!="Alta",'Mapa final'!#REF!="Menor"),CONCATENATE("R6C",'Mapa final'!#REF!),"")</f>
        <v>#REF!</v>
      </c>
      <c r="S21" s="137" t="e">
        <f>IF(AND('Mapa final'!#REF!="Alta",'Mapa final'!#REF!="Menor"),CONCATENATE("R6C",'Mapa final'!#REF!),"")</f>
        <v>#REF!</v>
      </c>
      <c r="T21" s="137" t="e">
        <f>IF(AND('Mapa final'!#REF!="Alta",'Mapa final'!#REF!="Menor"),CONCATENATE("R6C",'Mapa final'!#REF!),"")</f>
        <v>#REF!</v>
      </c>
      <c r="U21" s="138" t="e">
        <f>IF(AND('Mapa final'!#REF!="Alta",'Mapa final'!#REF!="Menor"),CONCATENATE("R6C",'Mapa final'!#REF!),"")</f>
        <v>#REF!</v>
      </c>
      <c r="V21" s="131" t="e">
        <f>IF(AND('Mapa final'!#REF!="Alta",'Mapa final'!#REF!="Moderado"),CONCATENATE("R6C",'Mapa final'!#REF!),"")</f>
        <v>#REF!</v>
      </c>
      <c r="W21" s="131" t="e">
        <f>IF(AND('Mapa final'!#REF!="Alta",'Mapa final'!#REF!="Moderado"),CONCATENATE("R6C",'Mapa final'!#REF!),"")</f>
        <v>#REF!</v>
      </c>
      <c r="X21" s="131" t="e">
        <f>IF(AND('Mapa final'!#REF!="Alta",'Mapa final'!#REF!="Moderado"),CONCATENATE("R6C",'Mapa final'!#REF!),"")</f>
        <v>#REF!</v>
      </c>
      <c r="Y21" s="131" t="e">
        <f>IF(AND('Mapa final'!#REF!="Alta",'Mapa final'!#REF!="Moderado"),CONCATENATE("R6C",'Mapa final'!#REF!),"")</f>
        <v>#REF!</v>
      </c>
      <c r="Z21" s="131" t="e">
        <f>IF(AND('Mapa final'!#REF!="Alta",'Mapa final'!#REF!="Moderado"),CONCATENATE("R6C",'Mapa final'!#REF!),"")</f>
        <v>#REF!</v>
      </c>
      <c r="AA21" s="132" t="e">
        <f>IF(AND('Mapa final'!#REF!="Alta",'Mapa final'!#REF!="Moderado"),CONCATENATE("R6C",'Mapa final'!#REF!),"")</f>
        <v>#REF!</v>
      </c>
      <c r="AB21" s="131" t="e">
        <f>IF(AND('Mapa final'!#REF!="Alta",'Mapa final'!#REF!="Mayor"),CONCATENATE("R6C",'Mapa final'!#REF!),"")</f>
        <v>#REF!</v>
      </c>
      <c r="AC21" s="131" t="e">
        <f>IF(AND('Mapa final'!#REF!="Alta",'Mapa final'!#REF!="Mayor"),CONCATENATE("R6C",'Mapa final'!#REF!),"")</f>
        <v>#REF!</v>
      </c>
      <c r="AD21" s="131" t="e">
        <f>IF(AND('Mapa final'!#REF!="Alta",'Mapa final'!#REF!="Mayor"),CONCATENATE("R6C",'Mapa final'!#REF!),"")</f>
        <v>#REF!</v>
      </c>
      <c r="AE21" s="131" t="e">
        <f>IF(AND('Mapa final'!#REF!="Alta",'Mapa final'!#REF!="Mayor"),CONCATENATE("R6C",'Mapa final'!#REF!),"")</f>
        <v>#REF!</v>
      </c>
      <c r="AF21" s="131" t="e">
        <f>IF(AND('Mapa final'!#REF!="Alta",'Mapa final'!#REF!="Mayor"),CONCATENATE("R6C",'Mapa final'!#REF!),"")</f>
        <v>#REF!</v>
      </c>
      <c r="AG21" s="132" t="e">
        <f>IF(AND('Mapa final'!#REF!="Alta",'Mapa final'!#REF!="Mayor"),CONCATENATE("R6C",'Mapa final'!#REF!),"")</f>
        <v>#REF!</v>
      </c>
      <c r="AH21" s="133" t="e">
        <f>IF(AND('Mapa final'!#REF!="Alta",'Mapa final'!#REF!="Catastrófico"),CONCATENATE("R6C",'Mapa final'!#REF!),"")</f>
        <v>#REF!</v>
      </c>
      <c r="AI21" s="133" t="e">
        <f>IF(AND('Mapa final'!#REF!="Alta",'Mapa final'!#REF!="Catastrófico"),CONCATENATE("R6C",'Mapa final'!#REF!),"")</f>
        <v>#REF!</v>
      </c>
      <c r="AJ21" s="133" t="e">
        <f>IF(AND('Mapa final'!#REF!="Alta",'Mapa final'!#REF!="Catastrófico"),CONCATENATE("R6C",'Mapa final'!#REF!),"")</f>
        <v>#REF!</v>
      </c>
      <c r="AK21" s="133" t="e">
        <f>IF(AND('Mapa final'!#REF!="Alta",'Mapa final'!#REF!="Catastrófico"),CONCATENATE("R6C",'Mapa final'!#REF!),"")</f>
        <v>#REF!</v>
      </c>
      <c r="AL21" s="133" t="e">
        <f>IF(AND('Mapa final'!#REF!="Alta",'Mapa final'!#REF!="Catastrófico"),CONCATENATE("R6C",'Mapa final'!#REF!),"")</f>
        <v>#REF!</v>
      </c>
      <c r="AM21" s="133" t="e">
        <f>IF(AND('Mapa final'!#REF!="Alta",'Mapa final'!#REF!="Catastrófico"),CONCATENATE("R6C",'Mapa final'!#REF!),"")</f>
        <v>#REF!</v>
      </c>
      <c r="AN21" s="2"/>
      <c r="AO21" s="354"/>
      <c r="AP21" s="253"/>
      <c r="AQ21" s="253"/>
      <c r="AR21" s="253"/>
      <c r="AS21" s="253"/>
      <c r="AT21" s="355"/>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5" customHeight="1">
      <c r="A22" s="2"/>
      <c r="B22" s="332"/>
      <c r="C22" s="253"/>
      <c r="D22" s="254"/>
      <c r="E22" s="265"/>
      <c r="F22" s="253"/>
      <c r="G22" s="253"/>
      <c r="H22" s="253"/>
      <c r="I22" s="253"/>
      <c r="J22" s="137" t="e">
        <f>IF(AND('Mapa final'!#REF!="Alta",'Mapa final'!#REF!="Leve"),CONCATENATE("R7C",'Mapa final'!#REF!),"")</f>
        <v>#REF!</v>
      </c>
      <c r="K22" s="137" t="e">
        <f>IF(AND('Mapa final'!#REF!="Alta",'Mapa final'!#REF!="Leve"),CONCATENATE("R7C",'Mapa final'!#REF!),"")</f>
        <v>#REF!</v>
      </c>
      <c r="L22" s="137" t="e">
        <f>IF(AND('Mapa final'!#REF!="Alta",'Mapa final'!#REF!="Leve"),CONCATENATE("R7C",'Mapa final'!#REF!),"")</f>
        <v>#REF!</v>
      </c>
      <c r="M22" s="137" t="e">
        <f>IF(AND('Mapa final'!#REF!="Alta",'Mapa final'!#REF!="Leve"),CONCATENATE("R7C",'Mapa final'!#REF!),"")</f>
        <v>#REF!</v>
      </c>
      <c r="N22" s="137" t="e">
        <f>IF(AND('Mapa final'!#REF!="Alta",'Mapa final'!#REF!="Leve"),CONCATENATE("R7C",'Mapa final'!#REF!),"")</f>
        <v>#REF!</v>
      </c>
      <c r="O22" s="138" t="e">
        <f>IF(AND('Mapa final'!#REF!="Alta",'Mapa final'!#REF!="Leve"),CONCATENATE("R7C",'Mapa final'!#REF!),"")</f>
        <v>#REF!</v>
      </c>
      <c r="P22" s="137" t="e">
        <f>IF(AND('Mapa final'!#REF!="Alta",'Mapa final'!#REF!="Menor"),CONCATENATE("R7C",'Mapa final'!#REF!),"")</f>
        <v>#REF!</v>
      </c>
      <c r="Q22" s="137" t="e">
        <f>IF(AND('Mapa final'!#REF!="Alta",'Mapa final'!#REF!="Menor"),CONCATENATE("R7C",'Mapa final'!#REF!),"")</f>
        <v>#REF!</v>
      </c>
      <c r="R22" s="137" t="e">
        <f>IF(AND('Mapa final'!#REF!="Alta",'Mapa final'!#REF!="Menor"),CONCATENATE("R7C",'Mapa final'!#REF!),"")</f>
        <v>#REF!</v>
      </c>
      <c r="S22" s="137" t="e">
        <f>IF(AND('Mapa final'!#REF!="Alta",'Mapa final'!#REF!="Menor"),CONCATENATE("R7C",'Mapa final'!#REF!),"")</f>
        <v>#REF!</v>
      </c>
      <c r="T22" s="137" t="e">
        <f>IF(AND('Mapa final'!#REF!="Alta",'Mapa final'!#REF!="Menor"),CONCATENATE("R7C",'Mapa final'!#REF!),"")</f>
        <v>#REF!</v>
      </c>
      <c r="U22" s="138" t="e">
        <f>IF(AND('Mapa final'!#REF!="Alta",'Mapa final'!#REF!="Menor"),CONCATENATE("R7C",'Mapa final'!#REF!),"")</f>
        <v>#REF!</v>
      </c>
      <c r="V22" s="131" t="e">
        <f>IF(AND('Mapa final'!#REF!="Alta",'Mapa final'!#REF!="Moderado"),CONCATENATE("R7C",'Mapa final'!#REF!),"")</f>
        <v>#REF!</v>
      </c>
      <c r="W22" s="131" t="e">
        <f>IF(AND('Mapa final'!#REF!="Alta",'Mapa final'!#REF!="Moderado"),CONCATENATE("R7C",'Mapa final'!#REF!),"")</f>
        <v>#REF!</v>
      </c>
      <c r="X22" s="131" t="e">
        <f>IF(AND('Mapa final'!#REF!="Alta",'Mapa final'!#REF!="Moderado"),CONCATENATE("R7C",'Mapa final'!#REF!),"")</f>
        <v>#REF!</v>
      </c>
      <c r="Y22" s="131" t="e">
        <f>IF(AND('Mapa final'!#REF!="Alta",'Mapa final'!#REF!="Moderado"),CONCATENATE("R7C",'Mapa final'!#REF!),"")</f>
        <v>#REF!</v>
      </c>
      <c r="Z22" s="131" t="e">
        <f>IF(AND('Mapa final'!#REF!="Alta",'Mapa final'!#REF!="Moderado"),CONCATENATE("R7C",'Mapa final'!#REF!),"")</f>
        <v>#REF!</v>
      </c>
      <c r="AA22" s="132" t="e">
        <f>IF(AND('Mapa final'!#REF!="Alta",'Mapa final'!#REF!="Moderado"),CONCATENATE("R7C",'Mapa final'!#REF!),"")</f>
        <v>#REF!</v>
      </c>
      <c r="AB22" s="131" t="e">
        <f>IF(AND('Mapa final'!#REF!="Alta",'Mapa final'!#REF!="Mayor"),CONCATENATE("R7C",'Mapa final'!#REF!),"")</f>
        <v>#REF!</v>
      </c>
      <c r="AC22" s="131" t="e">
        <f>IF(AND('Mapa final'!#REF!="Alta",'Mapa final'!#REF!="Mayor"),CONCATENATE("R7C",'Mapa final'!#REF!),"")</f>
        <v>#REF!</v>
      </c>
      <c r="AD22" s="131" t="e">
        <f>IF(AND('Mapa final'!#REF!="Alta",'Mapa final'!#REF!="Mayor"),CONCATENATE("R7C",'Mapa final'!#REF!),"")</f>
        <v>#REF!</v>
      </c>
      <c r="AE22" s="131" t="e">
        <f>IF(AND('Mapa final'!#REF!="Alta",'Mapa final'!#REF!="Mayor"),CONCATENATE("R7C",'Mapa final'!#REF!),"")</f>
        <v>#REF!</v>
      </c>
      <c r="AF22" s="131" t="e">
        <f>IF(AND('Mapa final'!#REF!="Alta",'Mapa final'!#REF!="Mayor"),CONCATENATE("R7C",'Mapa final'!#REF!),"")</f>
        <v>#REF!</v>
      </c>
      <c r="AG22" s="132" t="e">
        <f>IF(AND('Mapa final'!#REF!="Alta",'Mapa final'!#REF!="Mayor"),CONCATENATE("R7C",'Mapa final'!#REF!),"")</f>
        <v>#REF!</v>
      </c>
      <c r="AH22" s="133" t="e">
        <f>IF(AND('Mapa final'!#REF!="Alta",'Mapa final'!#REF!="Catastrófico"),CONCATENATE("R7C",'Mapa final'!#REF!),"")</f>
        <v>#REF!</v>
      </c>
      <c r="AI22" s="133" t="e">
        <f>IF(AND('Mapa final'!#REF!="Alta",'Mapa final'!#REF!="Catastrófico"),CONCATENATE("R7C",'Mapa final'!#REF!),"")</f>
        <v>#REF!</v>
      </c>
      <c r="AJ22" s="133" t="e">
        <f>IF(AND('Mapa final'!#REF!="Alta",'Mapa final'!#REF!="Catastrófico"),CONCATENATE("R7C",'Mapa final'!#REF!),"")</f>
        <v>#REF!</v>
      </c>
      <c r="AK22" s="133" t="e">
        <f>IF(AND('Mapa final'!#REF!="Alta",'Mapa final'!#REF!="Catastrófico"),CONCATENATE("R7C",'Mapa final'!#REF!),"")</f>
        <v>#REF!</v>
      </c>
      <c r="AL22" s="133" t="e">
        <f>IF(AND('Mapa final'!#REF!="Alta",'Mapa final'!#REF!="Catastrófico"),CONCATENATE("R7C",'Mapa final'!#REF!),"")</f>
        <v>#REF!</v>
      </c>
      <c r="AM22" s="133" t="e">
        <f>IF(AND('Mapa final'!#REF!="Alta",'Mapa final'!#REF!="Catastrófico"),CONCATENATE("R7C",'Mapa final'!#REF!),"")</f>
        <v>#REF!</v>
      </c>
      <c r="AN22" s="2"/>
      <c r="AO22" s="354"/>
      <c r="AP22" s="253"/>
      <c r="AQ22" s="253"/>
      <c r="AR22" s="253"/>
      <c r="AS22" s="253"/>
      <c r="AT22" s="355"/>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5" customHeight="1">
      <c r="A23" s="2"/>
      <c r="B23" s="332"/>
      <c r="C23" s="253"/>
      <c r="D23" s="254"/>
      <c r="E23" s="265"/>
      <c r="F23" s="253"/>
      <c r="G23" s="253"/>
      <c r="H23" s="253"/>
      <c r="I23" s="253"/>
      <c r="J23" s="137" t="e">
        <f>IF(AND('Mapa final'!#REF!="Alta",'Mapa final'!#REF!="Leve"),CONCATENATE("R8C",'Mapa final'!#REF!),"")</f>
        <v>#REF!</v>
      </c>
      <c r="K23" s="137" t="e">
        <f>IF(AND('Mapa final'!#REF!="Alta",'Mapa final'!#REF!="Leve"),CONCATENATE("R8C",'Mapa final'!#REF!),"")</f>
        <v>#REF!</v>
      </c>
      <c r="L23" s="137" t="e">
        <f>IF(AND('Mapa final'!#REF!="Alta",'Mapa final'!#REF!="Leve"),CONCATENATE("R8C",'Mapa final'!#REF!),"")</f>
        <v>#REF!</v>
      </c>
      <c r="M23" s="137" t="e">
        <f>IF(AND('Mapa final'!#REF!="Alta",'Mapa final'!#REF!="Leve"),CONCATENATE("R8C",'Mapa final'!#REF!),"")</f>
        <v>#REF!</v>
      </c>
      <c r="N23" s="137" t="e">
        <f>IF(AND('Mapa final'!#REF!="Alta",'Mapa final'!#REF!="Leve"),CONCATENATE("R8C",'Mapa final'!#REF!),"")</f>
        <v>#REF!</v>
      </c>
      <c r="O23" s="138" t="e">
        <f>IF(AND('Mapa final'!#REF!="Alta",'Mapa final'!#REF!="Leve"),CONCATENATE("R8C",'Mapa final'!#REF!),"")</f>
        <v>#REF!</v>
      </c>
      <c r="P23" s="137" t="e">
        <f>IF(AND('Mapa final'!#REF!="Alta",'Mapa final'!#REF!="Menor"),CONCATENATE("R8C",'Mapa final'!#REF!),"")</f>
        <v>#REF!</v>
      </c>
      <c r="Q23" s="137" t="e">
        <f>IF(AND('Mapa final'!#REF!="Alta",'Mapa final'!#REF!="Menor"),CONCATENATE("R8C",'Mapa final'!#REF!),"")</f>
        <v>#REF!</v>
      </c>
      <c r="R23" s="137" t="e">
        <f>IF(AND('Mapa final'!#REF!="Alta",'Mapa final'!#REF!="Menor"),CONCATENATE("R8C",'Mapa final'!#REF!),"")</f>
        <v>#REF!</v>
      </c>
      <c r="S23" s="137" t="e">
        <f>IF(AND('Mapa final'!#REF!="Alta",'Mapa final'!#REF!="Menor"),CONCATENATE("R8C",'Mapa final'!#REF!),"")</f>
        <v>#REF!</v>
      </c>
      <c r="T23" s="137" t="e">
        <f>IF(AND('Mapa final'!#REF!="Alta",'Mapa final'!#REF!="Menor"),CONCATENATE("R8C",'Mapa final'!#REF!),"")</f>
        <v>#REF!</v>
      </c>
      <c r="U23" s="138" t="e">
        <f>IF(AND('Mapa final'!#REF!="Alta",'Mapa final'!#REF!="Menor"),CONCATENATE("R8C",'Mapa final'!#REF!),"")</f>
        <v>#REF!</v>
      </c>
      <c r="V23" s="131" t="e">
        <f>IF(AND('Mapa final'!#REF!="Alta",'Mapa final'!#REF!="Moderado"),CONCATENATE("R8C",'Mapa final'!#REF!),"")</f>
        <v>#REF!</v>
      </c>
      <c r="W23" s="131" t="e">
        <f>IF(AND('Mapa final'!#REF!="Alta",'Mapa final'!#REF!="Moderado"),CONCATENATE("R8C",'Mapa final'!#REF!),"")</f>
        <v>#REF!</v>
      </c>
      <c r="X23" s="131" t="e">
        <f>IF(AND('Mapa final'!#REF!="Alta",'Mapa final'!#REF!="Moderado"),CONCATENATE("R8C",'Mapa final'!#REF!),"")</f>
        <v>#REF!</v>
      </c>
      <c r="Y23" s="131" t="e">
        <f>IF(AND('Mapa final'!#REF!="Alta",'Mapa final'!#REF!="Moderado"),CONCATENATE("R8C",'Mapa final'!#REF!),"")</f>
        <v>#REF!</v>
      </c>
      <c r="Z23" s="131" t="e">
        <f>IF(AND('Mapa final'!#REF!="Alta",'Mapa final'!#REF!="Moderado"),CONCATENATE("R8C",'Mapa final'!#REF!),"")</f>
        <v>#REF!</v>
      </c>
      <c r="AA23" s="132" t="e">
        <f>IF(AND('Mapa final'!#REF!="Alta",'Mapa final'!#REF!="Moderado"),CONCATENATE("R8C",'Mapa final'!#REF!),"")</f>
        <v>#REF!</v>
      </c>
      <c r="AB23" s="131" t="e">
        <f>IF(AND('Mapa final'!#REF!="Alta",'Mapa final'!#REF!="Mayor"),CONCATENATE("R8C",'Mapa final'!#REF!),"")</f>
        <v>#REF!</v>
      </c>
      <c r="AC23" s="131" t="e">
        <f>IF(AND('Mapa final'!#REF!="Alta",'Mapa final'!#REF!="Mayor"),CONCATENATE("R8C",'Mapa final'!#REF!),"")</f>
        <v>#REF!</v>
      </c>
      <c r="AD23" s="131" t="e">
        <f>IF(AND('Mapa final'!#REF!="Alta",'Mapa final'!#REF!="Mayor"),CONCATENATE("R8C",'Mapa final'!#REF!),"")</f>
        <v>#REF!</v>
      </c>
      <c r="AE23" s="131" t="e">
        <f>IF(AND('Mapa final'!#REF!="Alta",'Mapa final'!#REF!="Mayor"),CONCATENATE("R8C",'Mapa final'!#REF!),"")</f>
        <v>#REF!</v>
      </c>
      <c r="AF23" s="131" t="e">
        <f>IF(AND('Mapa final'!#REF!="Alta",'Mapa final'!#REF!="Mayor"),CONCATENATE("R8C",'Mapa final'!#REF!),"")</f>
        <v>#REF!</v>
      </c>
      <c r="AG23" s="132" t="e">
        <f>IF(AND('Mapa final'!#REF!="Alta",'Mapa final'!#REF!="Mayor"),CONCATENATE("R8C",'Mapa final'!#REF!),"")</f>
        <v>#REF!</v>
      </c>
      <c r="AH23" s="133" t="e">
        <f>IF(AND('Mapa final'!#REF!="Alta",'Mapa final'!#REF!="Catastrófico"),CONCATENATE("R8C",'Mapa final'!#REF!),"")</f>
        <v>#REF!</v>
      </c>
      <c r="AI23" s="133" t="e">
        <f>IF(AND('Mapa final'!#REF!="Alta",'Mapa final'!#REF!="Catastrófico"),CONCATENATE("R8C",'Mapa final'!#REF!),"")</f>
        <v>#REF!</v>
      </c>
      <c r="AJ23" s="133" t="e">
        <f>IF(AND('Mapa final'!#REF!="Alta",'Mapa final'!#REF!="Catastrófico"),CONCATENATE("R8C",'Mapa final'!#REF!),"")</f>
        <v>#REF!</v>
      </c>
      <c r="AK23" s="133" t="e">
        <f>IF(AND('Mapa final'!#REF!="Alta",'Mapa final'!#REF!="Catastrófico"),CONCATENATE("R8C",'Mapa final'!#REF!),"")</f>
        <v>#REF!</v>
      </c>
      <c r="AL23" s="133" t="e">
        <f>IF(AND('Mapa final'!#REF!="Alta",'Mapa final'!#REF!="Catastrófico"),CONCATENATE("R8C",'Mapa final'!#REF!),"")</f>
        <v>#REF!</v>
      </c>
      <c r="AM23" s="133" t="e">
        <f>IF(AND('Mapa final'!#REF!="Alta",'Mapa final'!#REF!="Catastrófico"),CONCATENATE("R8C",'Mapa final'!#REF!),"")</f>
        <v>#REF!</v>
      </c>
      <c r="AN23" s="2"/>
      <c r="AO23" s="354"/>
      <c r="AP23" s="253"/>
      <c r="AQ23" s="253"/>
      <c r="AR23" s="253"/>
      <c r="AS23" s="253"/>
      <c r="AT23" s="355"/>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5" customHeight="1">
      <c r="A24" s="2"/>
      <c r="B24" s="332"/>
      <c r="C24" s="253"/>
      <c r="D24" s="254"/>
      <c r="E24" s="265"/>
      <c r="F24" s="253"/>
      <c r="G24" s="253"/>
      <c r="H24" s="253"/>
      <c r="I24" s="253"/>
      <c r="J24" s="137" t="e">
        <f>IF(AND('Mapa final'!#REF!="Alta",'Mapa final'!#REF!="Leve"),CONCATENATE("R9C",'Mapa final'!#REF!),"")</f>
        <v>#REF!</v>
      </c>
      <c r="K24" s="137" t="e">
        <f>IF(AND('Mapa final'!#REF!="Alta",'Mapa final'!#REF!="Leve"),CONCATENATE("R9C",'Mapa final'!#REF!),"")</f>
        <v>#REF!</v>
      </c>
      <c r="L24" s="137" t="e">
        <f>IF(AND('Mapa final'!#REF!="Alta",'Mapa final'!#REF!="Leve"),CONCATENATE("R9C",'Mapa final'!#REF!),"")</f>
        <v>#REF!</v>
      </c>
      <c r="M24" s="137" t="e">
        <f>IF(AND('Mapa final'!#REF!="Alta",'Mapa final'!#REF!="Leve"),CONCATENATE("R9C",'Mapa final'!#REF!),"")</f>
        <v>#REF!</v>
      </c>
      <c r="N24" s="137" t="e">
        <f>IF(AND('Mapa final'!#REF!="Alta",'Mapa final'!#REF!="Leve"),CONCATENATE("R9C",'Mapa final'!#REF!),"")</f>
        <v>#REF!</v>
      </c>
      <c r="O24" s="138" t="e">
        <f>IF(AND('Mapa final'!#REF!="Alta",'Mapa final'!#REF!="Leve"),CONCATENATE("R9C",'Mapa final'!#REF!),"")</f>
        <v>#REF!</v>
      </c>
      <c r="P24" s="137" t="e">
        <f>IF(AND('Mapa final'!#REF!="Alta",'Mapa final'!#REF!="Menor"),CONCATENATE("R9C",'Mapa final'!#REF!),"")</f>
        <v>#REF!</v>
      </c>
      <c r="Q24" s="137" t="e">
        <f>IF(AND('Mapa final'!#REF!="Alta",'Mapa final'!#REF!="Menor"),CONCATENATE("R9C",'Mapa final'!#REF!),"")</f>
        <v>#REF!</v>
      </c>
      <c r="R24" s="137" t="e">
        <f>IF(AND('Mapa final'!#REF!="Alta",'Mapa final'!#REF!="Menor"),CONCATENATE("R9C",'Mapa final'!#REF!),"")</f>
        <v>#REF!</v>
      </c>
      <c r="S24" s="137" t="e">
        <f>IF(AND('Mapa final'!#REF!="Alta",'Mapa final'!#REF!="Menor"),CONCATENATE("R9C",'Mapa final'!#REF!),"")</f>
        <v>#REF!</v>
      </c>
      <c r="T24" s="137" t="e">
        <f>IF(AND('Mapa final'!#REF!="Alta",'Mapa final'!#REF!="Menor"),CONCATENATE("R9C",'Mapa final'!#REF!),"")</f>
        <v>#REF!</v>
      </c>
      <c r="U24" s="138" t="e">
        <f>IF(AND('Mapa final'!#REF!="Alta",'Mapa final'!#REF!="Menor"),CONCATENATE("R9C",'Mapa final'!#REF!),"")</f>
        <v>#REF!</v>
      </c>
      <c r="V24" s="131" t="e">
        <f>IF(AND('Mapa final'!#REF!="Alta",'Mapa final'!#REF!="Moderado"),CONCATENATE("R9C",'Mapa final'!#REF!),"")</f>
        <v>#REF!</v>
      </c>
      <c r="W24" s="131" t="e">
        <f>IF(AND('Mapa final'!#REF!="Alta",'Mapa final'!#REF!="Moderado"),CONCATENATE("R9C",'Mapa final'!#REF!),"")</f>
        <v>#REF!</v>
      </c>
      <c r="X24" s="131" t="e">
        <f>IF(AND('Mapa final'!#REF!="Alta",'Mapa final'!#REF!="Moderado"),CONCATENATE("R9C",'Mapa final'!#REF!),"")</f>
        <v>#REF!</v>
      </c>
      <c r="Y24" s="131" t="e">
        <f>IF(AND('Mapa final'!#REF!="Alta",'Mapa final'!#REF!="Moderado"),CONCATENATE("R9C",'Mapa final'!#REF!),"")</f>
        <v>#REF!</v>
      </c>
      <c r="Z24" s="131" t="e">
        <f>IF(AND('Mapa final'!#REF!="Alta",'Mapa final'!#REF!="Moderado"),CONCATENATE("R9C",'Mapa final'!#REF!),"")</f>
        <v>#REF!</v>
      </c>
      <c r="AA24" s="132" t="e">
        <f>IF(AND('Mapa final'!#REF!="Alta",'Mapa final'!#REF!="Moderado"),CONCATENATE("R9C",'Mapa final'!#REF!),"")</f>
        <v>#REF!</v>
      </c>
      <c r="AB24" s="131" t="e">
        <f>IF(AND('Mapa final'!#REF!="Alta",'Mapa final'!#REF!="Mayor"),CONCATENATE("R9C",'Mapa final'!#REF!),"")</f>
        <v>#REF!</v>
      </c>
      <c r="AC24" s="131" t="e">
        <f>IF(AND('Mapa final'!#REF!="Alta",'Mapa final'!#REF!="Mayor"),CONCATENATE("R9C",'Mapa final'!#REF!),"")</f>
        <v>#REF!</v>
      </c>
      <c r="AD24" s="131" t="e">
        <f>IF(AND('Mapa final'!#REF!="Alta",'Mapa final'!#REF!="Mayor"),CONCATENATE("R9C",'Mapa final'!#REF!),"")</f>
        <v>#REF!</v>
      </c>
      <c r="AE24" s="131" t="e">
        <f>IF(AND('Mapa final'!#REF!="Alta",'Mapa final'!#REF!="Mayor"),CONCATENATE("R9C",'Mapa final'!#REF!),"")</f>
        <v>#REF!</v>
      </c>
      <c r="AF24" s="131" t="e">
        <f>IF(AND('Mapa final'!#REF!="Alta",'Mapa final'!#REF!="Mayor"),CONCATENATE("R9C",'Mapa final'!#REF!),"")</f>
        <v>#REF!</v>
      </c>
      <c r="AG24" s="132" t="e">
        <f>IF(AND('Mapa final'!#REF!="Alta",'Mapa final'!#REF!="Mayor"),CONCATENATE("R9C",'Mapa final'!#REF!),"")</f>
        <v>#REF!</v>
      </c>
      <c r="AH24" s="133" t="e">
        <f>IF(AND('Mapa final'!#REF!="Alta",'Mapa final'!#REF!="Catastrófico"),CONCATENATE("R9C",'Mapa final'!#REF!),"")</f>
        <v>#REF!</v>
      </c>
      <c r="AI24" s="133" t="e">
        <f>IF(AND('Mapa final'!#REF!="Alta",'Mapa final'!#REF!="Catastrófico"),CONCATENATE("R9C",'Mapa final'!#REF!),"")</f>
        <v>#REF!</v>
      </c>
      <c r="AJ24" s="133" t="e">
        <f>IF(AND('Mapa final'!#REF!="Alta",'Mapa final'!#REF!="Catastrófico"),CONCATENATE("R9C",'Mapa final'!#REF!),"")</f>
        <v>#REF!</v>
      </c>
      <c r="AK24" s="133" t="e">
        <f>IF(AND('Mapa final'!#REF!="Alta",'Mapa final'!#REF!="Catastrófico"),CONCATENATE("R9C",'Mapa final'!#REF!),"")</f>
        <v>#REF!</v>
      </c>
      <c r="AL24" s="133" t="e">
        <f>IF(AND('Mapa final'!#REF!="Alta",'Mapa final'!#REF!="Catastrófico"),CONCATENATE("R9C",'Mapa final'!#REF!),"")</f>
        <v>#REF!</v>
      </c>
      <c r="AM24" s="133" t="e">
        <f>IF(AND('Mapa final'!#REF!="Alta",'Mapa final'!#REF!="Catastrófico"),CONCATENATE("R9C",'Mapa final'!#REF!),"")</f>
        <v>#REF!</v>
      </c>
      <c r="AN24" s="2"/>
      <c r="AO24" s="354"/>
      <c r="AP24" s="253"/>
      <c r="AQ24" s="253"/>
      <c r="AR24" s="253"/>
      <c r="AS24" s="253"/>
      <c r="AT24" s="355"/>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5.75" customHeight="1">
      <c r="A25" s="2"/>
      <c r="B25" s="332"/>
      <c r="C25" s="253"/>
      <c r="D25" s="254"/>
      <c r="E25" s="340"/>
      <c r="F25" s="341"/>
      <c r="G25" s="341"/>
      <c r="H25" s="341"/>
      <c r="I25" s="341"/>
      <c r="J25" s="139" t="e">
        <f>IF(AND('Mapa final'!#REF!="Alta",'Mapa final'!#REF!="Leve"),CONCATENATE("R10C",'Mapa final'!#REF!),"")</f>
        <v>#REF!</v>
      </c>
      <c r="K25" s="139" t="e">
        <f>IF(AND('Mapa final'!#REF!="Alta",'Mapa final'!#REF!="Leve"),CONCATENATE("R10C",'Mapa final'!#REF!),"")</f>
        <v>#REF!</v>
      </c>
      <c r="L25" s="139" t="e">
        <f>IF(AND('Mapa final'!#REF!="Alta",'Mapa final'!#REF!="Leve"),CONCATENATE("R10C",'Mapa final'!#REF!),"")</f>
        <v>#REF!</v>
      </c>
      <c r="M25" s="139" t="e">
        <f>IF(AND('Mapa final'!#REF!="Alta",'Mapa final'!#REF!="Leve"),CONCATENATE("R10C",'Mapa final'!#REF!),"")</f>
        <v>#REF!</v>
      </c>
      <c r="N25" s="139" t="e">
        <f>IF(AND('Mapa final'!#REF!="Alta",'Mapa final'!#REF!="Leve"),CONCATENATE("R10C",'Mapa final'!#REF!),"")</f>
        <v>#REF!</v>
      </c>
      <c r="O25" s="140" t="e">
        <f>IF(AND('Mapa final'!#REF!="Alta",'Mapa final'!#REF!="Leve"),CONCATENATE("R10C",'Mapa final'!#REF!),"")</f>
        <v>#REF!</v>
      </c>
      <c r="P25" s="139" t="e">
        <f>IF(AND('Mapa final'!#REF!="Alta",'Mapa final'!#REF!="Menor"),CONCATENATE("R10C",'Mapa final'!#REF!),"")</f>
        <v>#REF!</v>
      </c>
      <c r="Q25" s="139" t="e">
        <f>IF(AND('Mapa final'!#REF!="Alta",'Mapa final'!#REF!="Menor"),CONCATENATE("R10C",'Mapa final'!#REF!),"")</f>
        <v>#REF!</v>
      </c>
      <c r="R25" s="139" t="e">
        <f>IF(AND('Mapa final'!#REF!="Alta",'Mapa final'!#REF!="Menor"),CONCATENATE("R10C",'Mapa final'!#REF!),"")</f>
        <v>#REF!</v>
      </c>
      <c r="S25" s="139" t="e">
        <f>IF(AND('Mapa final'!#REF!="Alta",'Mapa final'!#REF!="Menor"),CONCATENATE("R10C",'Mapa final'!#REF!),"")</f>
        <v>#REF!</v>
      </c>
      <c r="T25" s="139" t="e">
        <f>IF(AND('Mapa final'!#REF!="Alta",'Mapa final'!#REF!="Menor"),CONCATENATE("R10C",'Mapa final'!#REF!),"")</f>
        <v>#REF!</v>
      </c>
      <c r="U25" s="140" t="e">
        <f>IF(AND('Mapa final'!#REF!="Alta",'Mapa final'!#REF!="Menor"),CONCATENATE("R10C",'Mapa final'!#REF!),"")</f>
        <v>#REF!</v>
      </c>
      <c r="V25" s="134" t="e">
        <f>IF(AND('Mapa final'!#REF!="Alta",'Mapa final'!#REF!="Moderado"),CONCATENATE("R10C",'Mapa final'!#REF!),"")</f>
        <v>#REF!</v>
      </c>
      <c r="W25" s="134" t="e">
        <f>IF(AND('Mapa final'!#REF!="Alta",'Mapa final'!#REF!="Moderado"),CONCATENATE("R10C",'Mapa final'!#REF!),"")</f>
        <v>#REF!</v>
      </c>
      <c r="X25" s="134" t="e">
        <f>IF(AND('Mapa final'!#REF!="Alta",'Mapa final'!#REF!="Moderado"),CONCATENATE("R10C",'Mapa final'!#REF!),"")</f>
        <v>#REF!</v>
      </c>
      <c r="Y25" s="134" t="e">
        <f>IF(AND('Mapa final'!#REF!="Alta",'Mapa final'!#REF!="Moderado"),CONCATENATE("R10C",'Mapa final'!#REF!),"")</f>
        <v>#REF!</v>
      </c>
      <c r="Z25" s="134" t="e">
        <f>IF(AND('Mapa final'!#REF!="Alta",'Mapa final'!#REF!="Moderado"),CONCATENATE("R10C",'Mapa final'!#REF!),"")</f>
        <v>#REF!</v>
      </c>
      <c r="AA25" s="135" t="e">
        <f>IF(AND('Mapa final'!#REF!="Alta",'Mapa final'!#REF!="Moderado"),CONCATENATE("R10C",'Mapa final'!#REF!),"")</f>
        <v>#REF!</v>
      </c>
      <c r="AB25" s="134" t="e">
        <f>IF(AND('Mapa final'!#REF!="Alta",'Mapa final'!#REF!="Mayor"),CONCATENATE("R10C",'Mapa final'!#REF!),"")</f>
        <v>#REF!</v>
      </c>
      <c r="AC25" s="134" t="e">
        <f>IF(AND('Mapa final'!#REF!="Alta",'Mapa final'!#REF!="Mayor"),CONCATENATE("R10C",'Mapa final'!#REF!),"")</f>
        <v>#REF!</v>
      </c>
      <c r="AD25" s="134" t="e">
        <f>IF(AND('Mapa final'!#REF!="Alta",'Mapa final'!#REF!="Mayor"),CONCATENATE("R10C",'Mapa final'!#REF!),"")</f>
        <v>#REF!</v>
      </c>
      <c r="AE25" s="134" t="e">
        <f>IF(AND('Mapa final'!#REF!="Alta",'Mapa final'!#REF!="Mayor"),CONCATENATE("R10C",'Mapa final'!#REF!),"")</f>
        <v>#REF!</v>
      </c>
      <c r="AF25" s="134" t="e">
        <f>IF(AND('Mapa final'!#REF!="Alta",'Mapa final'!#REF!="Mayor"),CONCATENATE("R10C",'Mapa final'!#REF!),"")</f>
        <v>#REF!</v>
      </c>
      <c r="AG25" s="135" t="e">
        <f>IF(AND('Mapa final'!#REF!="Alta",'Mapa final'!#REF!="Mayor"),CONCATENATE("R10C",'Mapa final'!#REF!),"")</f>
        <v>#REF!</v>
      </c>
      <c r="AH25" s="136" t="e">
        <f>IF(AND('Mapa final'!#REF!="Alta",'Mapa final'!#REF!="Catastrófico"),CONCATENATE("R10C",'Mapa final'!#REF!),"")</f>
        <v>#REF!</v>
      </c>
      <c r="AI25" s="136" t="e">
        <f>IF(AND('Mapa final'!#REF!="Alta",'Mapa final'!#REF!="Catastrófico"),CONCATENATE("R10C",'Mapa final'!#REF!),"")</f>
        <v>#REF!</v>
      </c>
      <c r="AJ25" s="136" t="e">
        <f>IF(AND('Mapa final'!#REF!="Alta",'Mapa final'!#REF!="Catastrófico"),CONCATENATE("R10C",'Mapa final'!#REF!),"")</f>
        <v>#REF!</v>
      </c>
      <c r="AK25" s="136" t="e">
        <f>IF(AND('Mapa final'!#REF!="Alta",'Mapa final'!#REF!="Catastrófico"),CONCATENATE("R10C",'Mapa final'!#REF!),"")</f>
        <v>#REF!</v>
      </c>
      <c r="AL25" s="136" t="e">
        <f>IF(AND('Mapa final'!#REF!="Alta",'Mapa final'!#REF!="Catastrófico"),CONCATENATE("R10C",'Mapa final'!#REF!),"")</f>
        <v>#REF!</v>
      </c>
      <c r="AM25" s="136" t="e">
        <f>IF(AND('Mapa final'!#REF!="Alta",'Mapa final'!#REF!="Catastrófico"),CONCATENATE("R10C",'Mapa final'!#REF!),"")</f>
        <v>#REF!</v>
      </c>
      <c r="AN25" s="2"/>
      <c r="AO25" s="356"/>
      <c r="AP25" s="357"/>
      <c r="AQ25" s="357"/>
      <c r="AR25" s="357"/>
      <c r="AS25" s="357"/>
      <c r="AT25" s="358"/>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5" customHeight="1">
      <c r="A26" s="2"/>
      <c r="B26" s="332"/>
      <c r="C26" s="253"/>
      <c r="D26" s="254"/>
      <c r="E26" s="374" t="s">
        <v>184</v>
      </c>
      <c r="F26" s="338"/>
      <c r="G26" s="338"/>
      <c r="H26" s="338"/>
      <c r="I26" s="345"/>
      <c r="J26" s="137" t="str">
        <f>IF(AND('Mapa final'!$AE$24="Media",'Mapa final'!$AG$24="Leve"),CONCATENATE("R1C",'Mapa final'!$U$24),"")</f>
        <v/>
      </c>
      <c r="K26" s="137" t="str">
        <f>IF(AND('Mapa final'!$AE$25="Media",'Mapa final'!$AG$25="Leve"),CONCATENATE("R1C",'Mapa final'!$U$25),"")</f>
        <v/>
      </c>
      <c r="L26" s="137" t="str">
        <f>IF(AND('Mapa final'!$AE$26="Media",'Mapa final'!$AG$26="Leve"),CONCATENATE("R1C",'Mapa final'!$U$26),"")</f>
        <v/>
      </c>
      <c r="M26" s="137" t="str">
        <f ca="1">IF(AND('Mapa final'!$AE$27="Media",'Mapa final'!$AG$27="Leve"),CONCATENATE("R1C",'Mapa final'!$U$27),"")</f>
        <v/>
      </c>
      <c r="N26" s="137" t="str">
        <f>IF(AND('Mapa final'!$AE$28="Media",'Mapa final'!$AG$28="Leve"),CONCATENATE("R1C",'Mapa final'!$U$28),"")</f>
        <v/>
      </c>
      <c r="O26" s="138" t="str">
        <f ca="1">IF(AND('Mapa final'!$AE$29="Media",'Mapa final'!$AG$29="Leve"),CONCATENATE("R1C",'Mapa final'!$U$29),"")</f>
        <v/>
      </c>
      <c r="P26" s="137" t="str">
        <f>IF(AND('Mapa final'!$AE$24="Media",'Mapa final'!$AG$24="Menor"),CONCATENATE("R1C",'Mapa final'!$U$24),"")</f>
        <v/>
      </c>
      <c r="Q26" s="137" t="str">
        <f>IF(AND('Mapa final'!$AE$25="Media",'Mapa final'!$AG$25="Menor"),CONCATENATE("R1C",'Mapa final'!$U$25),"")</f>
        <v/>
      </c>
      <c r="R26" s="137" t="str">
        <f>IF(AND('Mapa final'!$AE$26="Media",'Mapa final'!$AG$26="Menor"),CONCATENATE("R1C",'Mapa final'!$U$26),"")</f>
        <v/>
      </c>
      <c r="S26" s="137" t="str">
        <f ca="1">IF(AND('Mapa final'!$AE$27="Media",'Mapa final'!$AG$27="Menor"),CONCATENATE("R1C",'Mapa final'!$U$27),"")</f>
        <v/>
      </c>
      <c r="T26" s="137" t="str">
        <f>IF(AND('Mapa final'!$AE$28="Media",'Mapa final'!$AG$28="Menor"),CONCATENATE("R1C",'Mapa final'!$U$28),"")</f>
        <v/>
      </c>
      <c r="U26" s="138" t="str">
        <f ca="1">IF(AND('Mapa final'!$AE$29="Media",'Mapa final'!$AG$29="Menor"),CONCATENATE("R1C",'Mapa final'!$U$29),"")</f>
        <v/>
      </c>
      <c r="V26" s="137" t="str">
        <f>IF(AND('Mapa final'!$AE$24="Media",'Mapa final'!$AG$24="Moderado"),CONCATENATE("R1C",'Mapa final'!$U$24),"")</f>
        <v/>
      </c>
      <c r="W26" s="137" t="str">
        <f>IF(AND('Mapa final'!$AE$25="Media",'Mapa final'!$AG$25="Moderado"),CONCATENATE("R1C",'Mapa final'!$U$25),"")</f>
        <v/>
      </c>
      <c r="X26" s="137" t="str">
        <f>IF(AND('Mapa final'!$AE$26="Media",'Mapa final'!$AG$26="Moderado"),CONCATENATE("R1C",'Mapa final'!$U$26),"")</f>
        <v/>
      </c>
      <c r="Y26" s="137" t="str">
        <f ca="1">IF(AND('Mapa final'!$AE$27="Media",'Mapa final'!$AG$27="Moderado"),CONCATENATE("R1C",'Mapa final'!$U$27),"")</f>
        <v/>
      </c>
      <c r="Z26" s="137" t="str">
        <f>IF(AND('Mapa final'!$AE$28="Media",'Mapa final'!$AG$28="Moderado"),CONCATENATE("R1C",'Mapa final'!$U$28),"")</f>
        <v/>
      </c>
      <c r="AA26" s="138" t="str">
        <f ca="1">IF(AND('Mapa final'!$AE$29="Media",'Mapa final'!$AG$29="Moderado"),CONCATENATE("R1C",'Mapa final'!$U$29),"")</f>
        <v/>
      </c>
      <c r="AB26" s="131" t="str">
        <f>IF(AND('Mapa final'!$AE$24="Media",'Mapa final'!$AG$24="Mayor"),CONCATENATE("R1C",'Mapa final'!$U$24),"")</f>
        <v/>
      </c>
      <c r="AC26" s="131" t="str">
        <f>IF(AND('Mapa final'!$AE$25="Media",'Mapa final'!$AG$25="Mayor"),CONCATENATE("R1C",'Mapa final'!$U$25),"")</f>
        <v/>
      </c>
      <c r="AD26" s="131" t="str">
        <f>IF(AND('Mapa final'!$AE$26="Media",'Mapa final'!$AG$26="Mayor"),CONCATENATE("R1C",'Mapa final'!$U$26),"")</f>
        <v/>
      </c>
      <c r="AE26" s="131" t="str">
        <f ca="1">IF(AND('Mapa final'!$AE$27="Media",'Mapa final'!$AG$27="Mayor"),CONCATENATE("R1C",'Mapa final'!$U$27),"")</f>
        <v/>
      </c>
      <c r="AF26" s="131" t="str">
        <f>IF(AND('Mapa final'!$AE$28="Media",'Mapa final'!$AG$28="Mayor"),CONCATENATE("R1C",'Mapa final'!$U$28),"")</f>
        <v/>
      </c>
      <c r="AG26" s="132" t="str">
        <f ca="1">IF(AND('Mapa final'!$AE$29="Media",'Mapa final'!$AG$29="Mayor"),CONCATENATE("R1C",'Mapa final'!$U$29),"")</f>
        <v/>
      </c>
      <c r="AH26" s="133" t="str">
        <f>IF(AND('Mapa final'!$AE$24="Media",'Mapa final'!$AG$24="Catastrófico"),CONCATENATE("R1C",'Mapa final'!$U$24),"")</f>
        <v/>
      </c>
      <c r="AI26" s="133" t="str">
        <f>IF(AND('Mapa final'!$AE$25="Media",'Mapa final'!$AG$25="Catastrófico"),CONCATENATE("R1C",'Mapa final'!$U$25),"")</f>
        <v/>
      </c>
      <c r="AJ26" s="133" t="str">
        <f>IF(AND('Mapa final'!$AE$26="Media",'Mapa final'!$AG$26="Catastrófico"),CONCATENATE("R1C",'Mapa final'!$U$26),"")</f>
        <v/>
      </c>
      <c r="AK26" s="133" t="str">
        <f ca="1">IF(AND('Mapa final'!$AE$27="Media",'Mapa final'!$AG$27="Catastrófico"),CONCATENATE("R1C",'Mapa final'!$U$27),"")</f>
        <v/>
      </c>
      <c r="AL26" s="133" t="str">
        <f>IF(AND('Mapa final'!$AE$28="Media",'Mapa final'!$AG$28="Catastrófico"),CONCATENATE("R1C",'Mapa final'!$U$28),"")</f>
        <v/>
      </c>
      <c r="AM26" s="133" t="str">
        <f ca="1">IF(AND('Mapa final'!$AE$29="Media",'Mapa final'!$AG$29="Catastrófico"),CONCATENATE("R1C",'Mapa final'!$U$29),"")</f>
        <v/>
      </c>
      <c r="AN26" s="2"/>
      <c r="AO26" s="371" t="s">
        <v>185</v>
      </c>
      <c r="AP26" s="352"/>
      <c r="AQ26" s="352"/>
      <c r="AR26" s="352"/>
      <c r="AS26" s="352"/>
      <c r="AT26" s="353"/>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5" customHeight="1">
      <c r="A27" s="2"/>
      <c r="B27" s="332"/>
      <c r="C27" s="253"/>
      <c r="D27" s="254"/>
      <c r="E27" s="265"/>
      <c r="F27" s="253"/>
      <c r="G27" s="253"/>
      <c r="H27" s="253"/>
      <c r="I27" s="254"/>
      <c r="J27" s="137" t="str">
        <f ca="1">IF(AND('Mapa final'!$AE$31="Media",'Mapa final'!$AG$31="Leve"),CONCATENATE("R2C",'Mapa final'!$U$31),"")</f>
        <v/>
      </c>
      <c r="K27" s="137" t="str">
        <f ca="1">IF(AND('Mapa final'!$AE$32="Media",'Mapa final'!$AG$32="Leve"),CONCATENATE("R2C",'Mapa final'!$U$32),"")</f>
        <v/>
      </c>
      <c r="L27" s="137" t="str">
        <f ca="1">IF(AND('Mapa final'!$AE$33="Media",'Mapa final'!$AG$33="Leve"),CONCATENATE("R2C",'Mapa final'!$U$33),"")</f>
        <v/>
      </c>
      <c r="M27" s="137" t="e">
        <f>IF(AND('Mapa final'!#REF!="Media",'Mapa final'!#REF!="Leve"),CONCATENATE("R2C",'Mapa final'!#REF!),"")</f>
        <v>#REF!</v>
      </c>
      <c r="N27" s="137" t="e">
        <f>IF(AND('Mapa final'!#REF!="Media",'Mapa final'!#REF!="Leve"),CONCATENATE("R2C",'Mapa final'!#REF!),"")</f>
        <v>#REF!</v>
      </c>
      <c r="O27" s="138" t="e">
        <f>IF(AND('Mapa final'!#REF!="Media",'Mapa final'!#REF!="Leve"),CONCATENATE("R2C",'Mapa final'!#REF!),"")</f>
        <v>#REF!</v>
      </c>
      <c r="P27" s="137" t="str">
        <f ca="1">IF(AND('Mapa final'!$AE$31="Media",'Mapa final'!$AG$31="Menor"),CONCATENATE("R2C",'Mapa final'!$U$31),"")</f>
        <v/>
      </c>
      <c r="Q27" s="137" t="str">
        <f ca="1">IF(AND('Mapa final'!$AE$32="Media",'Mapa final'!$AG$32="Menor"),CONCATENATE("R2C",'Mapa final'!$U$32),"")</f>
        <v/>
      </c>
      <c r="R27" s="137" t="str">
        <f ca="1">IF(AND('Mapa final'!$AE$33="Media",'Mapa final'!$AG$33="Menor"),CONCATENATE("R2C",'Mapa final'!$U$33),"")</f>
        <v/>
      </c>
      <c r="S27" s="137" t="e">
        <f>IF(AND('Mapa final'!#REF!="Media",'Mapa final'!#REF!="Menor"),CONCATENATE("R2C",'Mapa final'!#REF!),"")</f>
        <v>#REF!</v>
      </c>
      <c r="T27" s="137" t="e">
        <f>IF(AND('Mapa final'!#REF!="Media",'Mapa final'!#REF!="Menor"),CONCATENATE("R2C",'Mapa final'!#REF!),"")</f>
        <v>#REF!</v>
      </c>
      <c r="U27" s="138" t="e">
        <f>IF(AND('Mapa final'!#REF!="Media",'Mapa final'!#REF!="Menor"),CONCATENATE("R2C",'Mapa final'!#REF!),"")</f>
        <v>#REF!</v>
      </c>
      <c r="V27" s="137" t="str">
        <f ca="1">IF(AND('Mapa final'!$AE$31="Media",'Mapa final'!$AG$31="Moderado"),CONCATENATE("R2C",'Mapa final'!$U$31),"")</f>
        <v/>
      </c>
      <c r="W27" s="137" t="str">
        <f ca="1">IF(AND('Mapa final'!$AE$32="Media",'Mapa final'!$AG$32="Moderado"),CONCATENATE("R2C",'Mapa final'!$U$32),"")</f>
        <v/>
      </c>
      <c r="X27" s="137" t="str">
        <f ca="1">IF(AND('Mapa final'!$AE$33="Media",'Mapa final'!$AG$33="Moderado"),CONCATENATE("R2C",'Mapa final'!$U$33),"")</f>
        <v/>
      </c>
      <c r="Y27" s="137" t="e">
        <f>IF(AND('Mapa final'!#REF!="Media",'Mapa final'!#REF!="Moderado"),CONCATENATE("R2C",'Mapa final'!#REF!),"")</f>
        <v>#REF!</v>
      </c>
      <c r="Z27" s="137" t="e">
        <f>IF(AND('Mapa final'!#REF!="Media",'Mapa final'!#REF!="Moderado"),CONCATENATE("R2C",'Mapa final'!#REF!),"")</f>
        <v>#REF!</v>
      </c>
      <c r="AA27" s="138" t="e">
        <f>IF(AND('Mapa final'!#REF!="Media",'Mapa final'!#REF!="Moderado"),CONCATENATE("R2C",'Mapa final'!#REF!),"")</f>
        <v>#REF!</v>
      </c>
      <c r="AB27" s="131" t="str">
        <f ca="1">IF(AND('Mapa final'!$AE$31="Media",'Mapa final'!$AG$31="Mayor"),CONCATENATE("R2C",'Mapa final'!$U$31),"")</f>
        <v/>
      </c>
      <c r="AC27" s="131" t="str">
        <f ca="1">IF(AND('Mapa final'!$AE$32="Media",'Mapa final'!$AG$32="Mayor"),CONCATENATE("R2C",'Mapa final'!$U$32),"")</f>
        <v/>
      </c>
      <c r="AD27" s="131" t="str">
        <f ca="1">IF(AND('Mapa final'!$AE$33="Media",'Mapa final'!$AG$33="Mayor"),CONCATENATE("R2C",'Mapa final'!$U$33),"")</f>
        <v/>
      </c>
      <c r="AE27" s="131" t="e">
        <f>IF(AND('Mapa final'!#REF!="Media",'Mapa final'!#REF!="Mayor"),CONCATENATE("R2C",'Mapa final'!#REF!),"")</f>
        <v>#REF!</v>
      </c>
      <c r="AF27" s="131" t="e">
        <f>IF(AND('Mapa final'!#REF!="Media",'Mapa final'!#REF!="Mayor"),CONCATENATE("R2C",'Mapa final'!#REF!),"")</f>
        <v>#REF!</v>
      </c>
      <c r="AG27" s="132" t="e">
        <f>IF(AND('Mapa final'!#REF!="Media",'Mapa final'!#REF!="Mayor"),CONCATENATE("R2C",'Mapa final'!#REF!),"")</f>
        <v>#REF!</v>
      </c>
      <c r="AH27" s="133" t="str">
        <f ca="1">IF(AND('Mapa final'!$AE$31="Media",'Mapa final'!$AG$31="Catastrófico"),CONCATENATE("R2C",'Mapa final'!$U$31),"")</f>
        <v/>
      </c>
      <c r="AI27" s="133" t="str">
        <f ca="1">IF(AND('Mapa final'!$AE$32="Media",'Mapa final'!$AG$32="Catastrófico"),CONCATENATE("R2C",'Mapa final'!$U$32),"")</f>
        <v/>
      </c>
      <c r="AJ27" s="133" t="str">
        <f ca="1">IF(AND('Mapa final'!$AE$33="Media",'Mapa final'!$AG$33="Catastrófico"),CONCATENATE("R2C",'Mapa final'!$U$33),"")</f>
        <v/>
      </c>
      <c r="AK27" s="133" t="e">
        <f>IF(AND('Mapa final'!#REF!="Media",'Mapa final'!#REF!="Catastrófico"),CONCATENATE("R2C",'Mapa final'!#REF!),"")</f>
        <v>#REF!</v>
      </c>
      <c r="AL27" s="133" t="e">
        <f>IF(AND('Mapa final'!#REF!="Media",'Mapa final'!#REF!="Catastrófico"),CONCATENATE("R2C",'Mapa final'!#REF!),"")</f>
        <v>#REF!</v>
      </c>
      <c r="AM27" s="133" t="e">
        <f>IF(AND('Mapa final'!#REF!="Media",'Mapa final'!#REF!="Catastrófico"),CONCATENATE("R2C",'Mapa final'!#REF!),"")</f>
        <v>#REF!</v>
      </c>
      <c r="AN27" s="2"/>
      <c r="AO27" s="354"/>
      <c r="AP27" s="253"/>
      <c r="AQ27" s="253"/>
      <c r="AR27" s="253"/>
      <c r="AS27" s="253"/>
      <c r="AT27" s="355"/>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5" customHeight="1">
      <c r="A28" s="2"/>
      <c r="B28" s="332"/>
      <c r="C28" s="253"/>
      <c r="D28" s="254"/>
      <c r="E28" s="265"/>
      <c r="F28" s="253"/>
      <c r="G28" s="253"/>
      <c r="H28" s="253"/>
      <c r="I28" s="254"/>
      <c r="J28" s="137" t="e">
        <f>IF(AND('Mapa final'!#REF!="Media",'Mapa final'!#REF!="Leve"),CONCATENATE("R3C",'Mapa final'!#REF!),"")</f>
        <v>#REF!</v>
      </c>
      <c r="K28" s="137" t="e">
        <f>IF(AND('Mapa final'!#REF!="Media",'Mapa final'!#REF!="Leve"),CONCATENATE("R3C",'Mapa final'!#REF!),"")</f>
        <v>#REF!</v>
      </c>
      <c r="L28" s="137" t="e">
        <f>IF(AND('Mapa final'!#REF!="Media",'Mapa final'!#REF!="Leve"),CONCATENATE("R3C",'Mapa final'!#REF!),"")</f>
        <v>#REF!</v>
      </c>
      <c r="M28" s="137" t="e">
        <f>IF(AND('Mapa final'!#REF!="Media",'Mapa final'!#REF!="Leve"),CONCATENATE("R3C",'Mapa final'!#REF!),"")</f>
        <v>#REF!</v>
      </c>
      <c r="N28" s="137" t="e">
        <f>IF(AND('Mapa final'!#REF!="Media",'Mapa final'!#REF!="Leve"),CONCATENATE("R3C",'Mapa final'!#REF!),"")</f>
        <v>#REF!</v>
      </c>
      <c r="O28" s="138" t="e">
        <f>IF(AND('Mapa final'!#REF!="Media",'Mapa final'!#REF!="Leve"),CONCATENATE("R3C",'Mapa final'!#REF!),"")</f>
        <v>#REF!</v>
      </c>
      <c r="P28" s="137" t="e">
        <f>IF(AND('Mapa final'!#REF!="Media",'Mapa final'!#REF!="Menor"),CONCATENATE("R3C",'Mapa final'!#REF!),"")</f>
        <v>#REF!</v>
      </c>
      <c r="Q28" s="137" t="e">
        <f>IF(AND('Mapa final'!#REF!="Media",'Mapa final'!#REF!="Menor"),CONCATENATE("R3C",'Mapa final'!#REF!),"")</f>
        <v>#REF!</v>
      </c>
      <c r="R28" s="137" t="e">
        <f>IF(AND('Mapa final'!#REF!="Media",'Mapa final'!#REF!="Menor"),CONCATENATE("R3C",'Mapa final'!#REF!),"")</f>
        <v>#REF!</v>
      </c>
      <c r="S28" s="137" t="e">
        <f>IF(AND('Mapa final'!#REF!="Media",'Mapa final'!#REF!="Menor"),CONCATENATE("R3C",'Mapa final'!#REF!),"")</f>
        <v>#REF!</v>
      </c>
      <c r="T28" s="137" t="e">
        <f>IF(AND('Mapa final'!#REF!="Media",'Mapa final'!#REF!="Menor"),CONCATENATE("R3C",'Mapa final'!#REF!),"")</f>
        <v>#REF!</v>
      </c>
      <c r="U28" s="138" t="e">
        <f>IF(AND('Mapa final'!#REF!="Media",'Mapa final'!#REF!="Menor"),CONCATENATE("R3C",'Mapa final'!#REF!),"")</f>
        <v>#REF!</v>
      </c>
      <c r="V28" s="137" t="e">
        <f>IF(AND('Mapa final'!#REF!="Media",'Mapa final'!#REF!="Moderado"),CONCATENATE("R3C",'Mapa final'!#REF!),"")</f>
        <v>#REF!</v>
      </c>
      <c r="W28" s="137" t="e">
        <f>IF(AND('Mapa final'!#REF!="Media",'Mapa final'!#REF!="Moderado"),CONCATENATE("R3C",'Mapa final'!#REF!),"")</f>
        <v>#REF!</v>
      </c>
      <c r="X28" s="137" t="e">
        <f>IF(AND('Mapa final'!#REF!="Media",'Mapa final'!#REF!="Moderado"),CONCATENATE("R3C",'Mapa final'!#REF!),"")</f>
        <v>#REF!</v>
      </c>
      <c r="Y28" s="137" t="e">
        <f>IF(AND('Mapa final'!#REF!="Media",'Mapa final'!#REF!="Moderado"),CONCATENATE("R3C",'Mapa final'!#REF!),"")</f>
        <v>#REF!</v>
      </c>
      <c r="Z28" s="137" t="e">
        <f>IF(AND('Mapa final'!#REF!="Media",'Mapa final'!#REF!="Moderado"),CONCATENATE("R3C",'Mapa final'!#REF!),"")</f>
        <v>#REF!</v>
      </c>
      <c r="AA28" s="138" t="e">
        <f>IF(AND('Mapa final'!#REF!="Media",'Mapa final'!#REF!="Moderado"),CONCATENATE("R3C",'Mapa final'!#REF!),"")</f>
        <v>#REF!</v>
      </c>
      <c r="AB28" s="131" t="e">
        <f>IF(AND('Mapa final'!#REF!="Media",'Mapa final'!#REF!="Mayor"),CONCATENATE("R3C",'Mapa final'!#REF!),"")</f>
        <v>#REF!</v>
      </c>
      <c r="AC28" s="131" t="e">
        <f>IF(AND('Mapa final'!#REF!="Media",'Mapa final'!#REF!="Mayor"),CONCATENATE("R3C",'Mapa final'!#REF!),"")</f>
        <v>#REF!</v>
      </c>
      <c r="AD28" s="131" t="e">
        <f>IF(AND('Mapa final'!#REF!="Media",'Mapa final'!#REF!="Mayor"),CONCATENATE("R3C",'Mapa final'!#REF!),"")</f>
        <v>#REF!</v>
      </c>
      <c r="AE28" s="131" t="e">
        <f>IF(AND('Mapa final'!#REF!="Media",'Mapa final'!#REF!="Mayor"),CONCATENATE("R3C",'Mapa final'!#REF!),"")</f>
        <v>#REF!</v>
      </c>
      <c r="AF28" s="131" t="e">
        <f>IF(AND('Mapa final'!#REF!="Media",'Mapa final'!#REF!="Mayor"),CONCATENATE("R3C",'Mapa final'!#REF!),"")</f>
        <v>#REF!</v>
      </c>
      <c r="AG28" s="132" t="e">
        <f>IF(AND('Mapa final'!#REF!="Media",'Mapa final'!#REF!="Mayor"),CONCATENATE("R3C",'Mapa final'!#REF!),"")</f>
        <v>#REF!</v>
      </c>
      <c r="AH28" s="133" t="e">
        <f>IF(AND('Mapa final'!#REF!="Media",'Mapa final'!#REF!="Catastrófico"),CONCATENATE("R3C",'Mapa final'!#REF!),"")</f>
        <v>#REF!</v>
      </c>
      <c r="AI28" s="133" t="e">
        <f>IF(AND('Mapa final'!#REF!="Media",'Mapa final'!#REF!="Catastrófico"),CONCATENATE("R3C",'Mapa final'!#REF!),"")</f>
        <v>#REF!</v>
      </c>
      <c r="AJ28" s="133" t="e">
        <f>IF(AND('Mapa final'!#REF!="Media",'Mapa final'!#REF!="Catastrófico"),CONCATENATE("R3C",'Mapa final'!#REF!),"")</f>
        <v>#REF!</v>
      </c>
      <c r="AK28" s="133" t="e">
        <f>IF(AND('Mapa final'!#REF!="Media",'Mapa final'!#REF!="Catastrófico"),CONCATENATE("R3C",'Mapa final'!#REF!),"")</f>
        <v>#REF!</v>
      </c>
      <c r="AL28" s="133" t="e">
        <f>IF(AND('Mapa final'!#REF!="Media",'Mapa final'!#REF!="Catastrófico"),CONCATENATE("R3C",'Mapa final'!#REF!),"")</f>
        <v>#REF!</v>
      </c>
      <c r="AM28" s="133" t="e">
        <f>IF(AND('Mapa final'!#REF!="Media",'Mapa final'!#REF!="Catastrófico"),CONCATENATE("R3C",'Mapa final'!#REF!),"")</f>
        <v>#REF!</v>
      </c>
      <c r="AN28" s="2"/>
      <c r="AO28" s="354"/>
      <c r="AP28" s="253"/>
      <c r="AQ28" s="253"/>
      <c r="AR28" s="253"/>
      <c r="AS28" s="253"/>
      <c r="AT28" s="355"/>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5" customHeight="1">
      <c r="A29" s="2"/>
      <c r="B29" s="332"/>
      <c r="C29" s="253"/>
      <c r="D29" s="254"/>
      <c r="E29" s="265"/>
      <c r="F29" s="253"/>
      <c r="G29" s="253"/>
      <c r="H29" s="253"/>
      <c r="I29" s="254"/>
      <c r="J29" s="137" t="e">
        <f>IF(AND('Mapa final'!#REF!="Media",'Mapa final'!#REF!="Leve"),CONCATENATE("R4C",'Mapa final'!#REF!),"")</f>
        <v>#REF!</v>
      </c>
      <c r="K29" s="137" t="e">
        <f>IF(AND('Mapa final'!#REF!="Media",'Mapa final'!#REF!="Leve"),CONCATENATE("R4C",'Mapa final'!#REF!),"")</f>
        <v>#REF!</v>
      </c>
      <c r="L29" s="137" t="e">
        <f>IF(AND('Mapa final'!#REF!="Media",'Mapa final'!#REF!="Leve"),CONCATENATE("R4C",'Mapa final'!#REF!),"")</f>
        <v>#REF!</v>
      </c>
      <c r="M29" s="137" t="e">
        <f>IF(AND('Mapa final'!#REF!="Media",'Mapa final'!#REF!="Leve"),CONCATENATE("R4C",'Mapa final'!#REF!),"")</f>
        <v>#REF!</v>
      </c>
      <c r="N29" s="137" t="e">
        <f>IF(AND('Mapa final'!#REF!="Media",'Mapa final'!#REF!="Leve"),CONCATENATE("R4C",'Mapa final'!#REF!),"")</f>
        <v>#REF!</v>
      </c>
      <c r="O29" s="138" t="e">
        <f>IF(AND('Mapa final'!#REF!="Media",'Mapa final'!#REF!="Leve"),CONCATENATE("R4C",'Mapa final'!#REF!),"")</f>
        <v>#REF!</v>
      </c>
      <c r="P29" s="137" t="e">
        <f>IF(AND('Mapa final'!#REF!="Media",'Mapa final'!#REF!="Menor"),CONCATENATE("R4C",'Mapa final'!#REF!),"")</f>
        <v>#REF!</v>
      </c>
      <c r="Q29" s="137" t="e">
        <f>IF(AND('Mapa final'!#REF!="Media",'Mapa final'!#REF!="Menor"),CONCATENATE("R4C",'Mapa final'!#REF!),"")</f>
        <v>#REF!</v>
      </c>
      <c r="R29" s="137" t="e">
        <f>IF(AND('Mapa final'!#REF!="Media",'Mapa final'!#REF!="Menor"),CONCATENATE("R4C",'Mapa final'!#REF!),"")</f>
        <v>#REF!</v>
      </c>
      <c r="S29" s="137" t="e">
        <f>IF(AND('Mapa final'!#REF!="Media",'Mapa final'!#REF!="Menor"),CONCATENATE("R4C",'Mapa final'!#REF!),"")</f>
        <v>#REF!</v>
      </c>
      <c r="T29" s="137" t="e">
        <f>IF(AND('Mapa final'!#REF!="Media",'Mapa final'!#REF!="Menor"),CONCATENATE("R4C",'Mapa final'!#REF!),"")</f>
        <v>#REF!</v>
      </c>
      <c r="U29" s="138" t="e">
        <f>IF(AND('Mapa final'!#REF!="Media",'Mapa final'!#REF!="Menor"),CONCATENATE("R4C",'Mapa final'!#REF!),"")</f>
        <v>#REF!</v>
      </c>
      <c r="V29" s="137" t="e">
        <f>IF(AND('Mapa final'!#REF!="Media",'Mapa final'!#REF!="Moderado"),CONCATENATE("R4C",'Mapa final'!#REF!),"")</f>
        <v>#REF!</v>
      </c>
      <c r="W29" s="137" t="e">
        <f>IF(AND('Mapa final'!#REF!="Media",'Mapa final'!#REF!="Moderado"),CONCATENATE("R4C",'Mapa final'!#REF!),"")</f>
        <v>#REF!</v>
      </c>
      <c r="X29" s="137" t="e">
        <f>IF(AND('Mapa final'!#REF!="Media",'Mapa final'!#REF!="Moderado"),CONCATENATE("R4C",'Mapa final'!#REF!),"")</f>
        <v>#REF!</v>
      </c>
      <c r="Y29" s="137" t="e">
        <f>IF(AND('Mapa final'!#REF!="Media",'Mapa final'!#REF!="Moderado"),CONCATENATE("R4C",'Mapa final'!#REF!),"")</f>
        <v>#REF!</v>
      </c>
      <c r="Z29" s="137" t="e">
        <f>IF(AND('Mapa final'!#REF!="Media",'Mapa final'!#REF!="Moderado"),CONCATENATE("R4C",'Mapa final'!#REF!),"")</f>
        <v>#REF!</v>
      </c>
      <c r="AA29" s="138" t="e">
        <f>IF(AND('Mapa final'!#REF!="Media",'Mapa final'!#REF!="Moderado"),CONCATENATE("R4C",'Mapa final'!#REF!),"")</f>
        <v>#REF!</v>
      </c>
      <c r="AB29" s="131" t="e">
        <f>IF(AND('Mapa final'!#REF!="Media",'Mapa final'!#REF!="Mayor"),CONCATENATE("R4C",'Mapa final'!#REF!),"")</f>
        <v>#REF!</v>
      </c>
      <c r="AC29" s="131" t="e">
        <f>IF(AND('Mapa final'!#REF!="Media",'Mapa final'!#REF!="Mayor"),CONCATENATE("R4C",'Mapa final'!#REF!),"")</f>
        <v>#REF!</v>
      </c>
      <c r="AD29" s="131" t="e">
        <f>IF(AND('Mapa final'!#REF!="Media",'Mapa final'!#REF!="Mayor"),CONCATENATE("R4C",'Mapa final'!#REF!),"")</f>
        <v>#REF!</v>
      </c>
      <c r="AE29" s="131" t="e">
        <f>IF(AND('Mapa final'!#REF!="Media",'Mapa final'!#REF!="Mayor"),CONCATENATE("R4C",'Mapa final'!#REF!),"")</f>
        <v>#REF!</v>
      </c>
      <c r="AF29" s="131" t="e">
        <f>IF(AND('Mapa final'!#REF!="Media",'Mapa final'!#REF!="Mayor"),CONCATENATE("R4C",'Mapa final'!#REF!),"")</f>
        <v>#REF!</v>
      </c>
      <c r="AG29" s="132" t="e">
        <f>IF(AND('Mapa final'!#REF!="Media",'Mapa final'!#REF!="Mayor"),CONCATENATE("R4C",'Mapa final'!#REF!),"")</f>
        <v>#REF!</v>
      </c>
      <c r="AH29" s="133" t="e">
        <f>IF(AND('Mapa final'!#REF!="Media",'Mapa final'!#REF!="Catastrófico"),CONCATENATE("R4C",'Mapa final'!#REF!),"")</f>
        <v>#REF!</v>
      </c>
      <c r="AI29" s="133" t="e">
        <f>IF(AND('Mapa final'!#REF!="Media",'Mapa final'!#REF!="Catastrófico"),CONCATENATE("R4C",'Mapa final'!#REF!),"")</f>
        <v>#REF!</v>
      </c>
      <c r="AJ29" s="133" t="e">
        <f>IF(AND('Mapa final'!#REF!="Media",'Mapa final'!#REF!="Catastrófico"),CONCATENATE("R4C",'Mapa final'!#REF!),"")</f>
        <v>#REF!</v>
      </c>
      <c r="AK29" s="133" t="e">
        <f>IF(AND('Mapa final'!#REF!="Media",'Mapa final'!#REF!="Catastrófico"),CONCATENATE("R4C",'Mapa final'!#REF!),"")</f>
        <v>#REF!</v>
      </c>
      <c r="AL29" s="133" t="e">
        <f>IF(AND('Mapa final'!#REF!="Media",'Mapa final'!#REF!="Catastrófico"),CONCATENATE("R4C",'Mapa final'!#REF!),"")</f>
        <v>#REF!</v>
      </c>
      <c r="AM29" s="133" t="e">
        <f>IF(AND('Mapa final'!#REF!="Media",'Mapa final'!#REF!="Catastrófico"),CONCATENATE("R4C",'Mapa final'!#REF!),"")</f>
        <v>#REF!</v>
      </c>
      <c r="AN29" s="2"/>
      <c r="AO29" s="354"/>
      <c r="AP29" s="253"/>
      <c r="AQ29" s="253"/>
      <c r="AR29" s="253"/>
      <c r="AS29" s="253"/>
      <c r="AT29" s="355"/>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5" customHeight="1">
      <c r="A30" s="2"/>
      <c r="B30" s="332"/>
      <c r="C30" s="253"/>
      <c r="D30" s="254"/>
      <c r="E30" s="265"/>
      <c r="F30" s="253"/>
      <c r="G30" s="253"/>
      <c r="H30" s="253"/>
      <c r="I30" s="254"/>
      <c r="J30" s="137" t="e">
        <f>IF(AND('Mapa final'!#REF!="Media",'Mapa final'!#REF!="Leve"),CONCATENATE("R5C",'Mapa final'!#REF!),"")</f>
        <v>#REF!</v>
      </c>
      <c r="K30" s="137" t="e">
        <f>IF(AND('Mapa final'!#REF!="Media",'Mapa final'!#REF!="Leve"),CONCATENATE("R5C",'Mapa final'!#REF!),"")</f>
        <v>#REF!</v>
      </c>
      <c r="L30" s="137" t="e">
        <f>IF(AND('Mapa final'!#REF!="Media",'Mapa final'!#REF!="Leve"),CONCATENATE("R5C",'Mapa final'!#REF!),"")</f>
        <v>#REF!</v>
      </c>
      <c r="M30" s="137" t="e">
        <f>IF(AND('Mapa final'!#REF!="Media",'Mapa final'!#REF!="Leve"),CONCATENATE("R5C",'Mapa final'!#REF!),"")</f>
        <v>#REF!</v>
      </c>
      <c r="N30" s="137" t="e">
        <f>IF(AND('Mapa final'!#REF!="Media",'Mapa final'!#REF!="Leve"),CONCATENATE("R5C",'Mapa final'!#REF!),"")</f>
        <v>#REF!</v>
      </c>
      <c r="O30" s="138" t="e">
        <f>IF(AND('Mapa final'!#REF!="Media",'Mapa final'!#REF!="Leve"),CONCATENATE("R5C",'Mapa final'!#REF!),"")</f>
        <v>#REF!</v>
      </c>
      <c r="P30" s="137" t="e">
        <f>IF(AND('Mapa final'!#REF!="Media",'Mapa final'!#REF!="Menor"),CONCATENATE("R5C",'Mapa final'!#REF!),"")</f>
        <v>#REF!</v>
      </c>
      <c r="Q30" s="137" t="e">
        <f>IF(AND('Mapa final'!#REF!="Media",'Mapa final'!#REF!="Menor"),CONCATENATE("R5C",'Mapa final'!#REF!),"")</f>
        <v>#REF!</v>
      </c>
      <c r="R30" s="137" t="e">
        <f>IF(AND('Mapa final'!#REF!="Media",'Mapa final'!#REF!="Menor"),CONCATENATE("R5C",'Mapa final'!#REF!),"")</f>
        <v>#REF!</v>
      </c>
      <c r="S30" s="137" t="e">
        <f>IF(AND('Mapa final'!#REF!="Media",'Mapa final'!#REF!="Menor"),CONCATENATE("R5C",'Mapa final'!#REF!),"")</f>
        <v>#REF!</v>
      </c>
      <c r="T30" s="137" t="e">
        <f>IF(AND('Mapa final'!#REF!="Media",'Mapa final'!#REF!="Menor"),CONCATENATE("R5C",'Mapa final'!#REF!),"")</f>
        <v>#REF!</v>
      </c>
      <c r="U30" s="138" t="e">
        <f>IF(AND('Mapa final'!#REF!="Media",'Mapa final'!#REF!="Menor"),CONCATENATE("R5C",'Mapa final'!#REF!),"")</f>
        <v>#REF!</v>
      </c>
      <c r="V30" s="137" t="e">
        <f>IF(AND('Mapa final'!#REF!="Media",'Mapa final'!#REF!="Moderado"),CONCATENATE("R5C",'Mapa final'!#REF!),"")</f>
        <v>#REF!</v>
      </c>
      <c r="W30" s="137" t="e">
        <f>IF(AND('Mapa final'!#REF!="Media",'Mapa final'!#REF!="Moderado"),CONCATENATE("R5C",'Mapa final'!#REF!),"")</f>
        <v>#REF!</v>
      </c>
      <c r="X30" s="137" t="e">
        <f>IF(AND('Mapa final'!#REF!="Media",'Mapa final'!#REF!="Moderado"),CONCATENATE("R5C",'Mapa final'!#REF!),"")</f>
        <v>#REF!</v>
      </c>
      <c r="Y30" s="137" t="e">
        <f>IF(AND('Mapa final'!#REF!="Media",'Mapa final'!#REF!="Moderado"),CONCATENATE("R5C",'Mapa final'!#REF!),"")</f>
        <v>#REF!</v>
      </c>
      <c r="Z30" s="137" t="e">
        <f>IF(AND('Mapa final'!#REF!="Media",'Mapa final'!#REF!="Moderado"),CONCATENATE("R5C",'Mapa final'!#REF!),"")</f>
        <v>#REF!</v>
      </c>
      <c r="AA30" s="138" t="e">
        <f>IF(AND('Mapa final'!#REF!="Media",'Mapa final'!#REF!="Moderado"),CONCATENATE("R5C",'Mapa final'!#REF!),"")</f>
        <v>#REF!</v>
      </c>
      <c r="AB30" s="131" t="e">
        <f>IF(AND('Mapa final'!#REF!="Media",'Mapa final'!#REF!="Mayor"),CONCATENATE("R5C",'Mapa final'!#REF!),"")</f>
        <v>#REF!</v>
      </c>
      <c r="AC30" s="131" t="e">
        <f>IF(AND('Mapa final'!#REF!="Media",'Mapa final'!#REF!="Mayor"),CONCATENATE("R5C",'Mapa final'!#REF!),"")</f>
        <v>#REF!</v>
      </c>
      <c r="AD30" s="131" t="e">
        <f>IF(AND('Mapa final'!#REF!="Media",'Mapa final'!#REF!="Mayor"),CONCATENATE("R5C",'Mapa final'!#REF!),"")</f>
        <v>#REF!</v>
      </c>
      <c r="AE30" s="131" t="e">
        <f>IF(AND('Mapa final'!#REF!="Media",'Mapa final'!#REF!="Mayor"),CONCATENATE("R5C",'Mapa final'!#REF!),"")</f>
        <v>#REF!</v>
      </c>
      <c r="AF30" s="131" t="e">
        <f>IF(AND('Mapa final'!#REF!="Media",'Mapa final'!#REF!="Mayor"),CONCATENATE("R5C",'Mapa final'!#REF!),"")</f>
        <v>#REF!</v>
      </c>
      <c r="AG30" s="132" t="e">
        <f>IF(AND('Mapa final'!#REF!="Media",'Mapa final'!#REF!="Mayor"),CONCATENATE("R5C",'Mapa final'!#REF!),"")</f>
        <v>#REF!</v>
      </c>
      <c r="AH30" s="133" t="e">
        <f>IF(AND('Mapa final'!#REF!="Media",'Mapa final'!#REF!="Catastrófico"),CONCATENATE("R5C",'Mapa final'!#REF!),"")</f>
        <v>#REF!</v>
      </c>
      <c r="AI30" s="133" t="e">
        <f>IF(AND('Mapa final'!#REF!="Media",'Mapa final'!#REF!="Catastrófico"),CONCATENATE("R5C",'Mapa final'!#REF!),"")</f>
        <v>#REF!</v>
      </c>
      <c r="AJ30" s="133" t="e">
        <f>IF(AND('Mapa final'!#REF!="Media",'Mapa final'!#REF!="Catastrófico"),CONCATENATE("R5C",'Mapa final'!#REF!),"")</f>
        <v>#REF!</v>
      </c>
      <c r="AK30" s="133" t="e">
        <f>IF(AND('Mapa final'!#REF!="Media",'Mapa final'!#REF!="Catastrófico"),CONCATENATE("R5C",'Mapa final'!#REF!),"")</f>
        <v>#REF!</v>
      </c>
      <c r="AL30" s="133" t="e">
        <f>IF(AND('Mapa final'!#REF!="Media",'Mapa final'!#REF!="Catastrófico"),CONCATENATE("R5C",'Mapa final'!#REF!),"")</f>
        <v>#REF!</v>
      </c>
      <c r="AM30" s="133" t="e">
        <f>IF(AND('Mapa final'!#REF!="Media",'Mapa final'!#REF!="Catastrófico"),CONCATENATE("R5C",'Mapa final'!#REF!),"")</f>
        <v>#REF!</v>
      </c>
      <c r="AN30" s="2"/>
      <c r="AO30" s="354"/>
      <c r="AP30" s="253"/>
      <c r="AQ30" s="253"/>
      <c r="AR30" s="253"/>
      <c r="AS30" s="253"/>
      <c r="AT30" s="355"/>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5" customHeight="1">
      <c r="A31" s="2"/>
      <c r="B31" s="332"/>
      <c r="C31" s="253"/>
      <c r="D31" s="254"/>
      <c r="E31" s="265"/>
      <c r="F31" s="253"/>
      <c r="G31" s="253"/>
      <c r="H31" s="253"/>
      <c r="I31" s="254"/>
      <c r="J31" s="137" t="e">
        <f>IF(AND('Mapa final'!#REF!="Media",'Mapa final'!#REF!="Leve"),CONCATENATE("R6C",'Mapa final'!#REF!),"")</f>
        <v>#REF!</v>
      </c>
      <c r="K31" s="137" t="e">
        <f>IF(AND('Mapa final'!#REF!="Media",'Mapa final'!#REF!="Leve"),CONCATENATE("R6C",'Mapa final'!#REF!),"")</f>
        <v>#REF!</v>
      </c>
      <c r="L31" s="137" t="e">
        <f>IF(AND('Mapa final'!#REF!="Media",'Mapa final'!#REF!="Leve"),CONCATENATE("R6C",'Mapa final'!#REF!),"")</f>
        <v>#REF!</v>
      </c>
      <c r="M31" s="137" t="e">
        <f>IF(AND('Mapa final'!#REF!="Media",'Mapa final'!#REF!="Leve"),CONCATENATE("R6C",'Mapa final'!#REF!),"")</f>
        <v>#REF!</v>
      </c>
      <c r="N31" s="137" t="e">
        <f>IF(AND('Mapa final'!#REF!="Media",'Mapa final'!#REF!="Leve"),CONCATENATE("R6C",'Mapa final'!#REF!),"")</f>
        <v>#REF!</v>
      </c>
      <c r="O31" s="138" t="e">
        <f>IF(AND('Mapa final'!#REF!="Media",'Mapa final'!#REF!="Leve"),CONCATENATE("R6C",'Mapa final'!#REF!),"")</f>
        <v>#REF!</v>
      </c>
      <c r="P31" s="137" t="e">
        <f>IF(AND('Mapa final'!#REF!="Media",'Mapa final'!#REF!="Menor"),CONCATENATE("R6C",'Mapa final'!#REF!),"")</f>
        <v>#REF!</v>
      </c>
      <c r="Q31" s="137" t="e">
        <f>IF(AND('Mapa final'!#REF!="Media",'Mapa final'!#REF!="Menor"),CONCATENATE("R6C",'Mapa final'!#REF!),"")</f>
        <v>#REF!</v>
      </c>
      <c r="R31" s="137" t="e">
        <f>IF(AND('Mapa final'!#REF!="Media",'Mapa final'!#REF!="Menor"),CONCATENATE("R6C",'Mapa final'!#REF!),"")</f>
        <v>#REF!</v>
      </c>
      <c r="S31" s="137" t="e">
        <f>IF(AND('Mapa final'!#REF!="Media",'Mapa final'!#REF!="Menor"),CONCATENATE("R6C",'Mapa final'!#REF!),"")</f>
        <v>#REF!</v>
      </c>
      <c r="T31" s="137" t="e">
        <f>IF(AND('Mapa final'!#REF!="Media",'Mapa final'!#REF!="Menor"),CONCATENATE("R6C",'Mapa final'!#REF!),"")</f>
        <v>#REF!</v>
      </c>
      <c r="U31" s="138" t="e">
        <f>IF(AND('Mapa final'!#REF!="Media",'Mapa final'!#REF!="Menor"),CONCATENATE("R6C",'Mapa final'!#REF!),"")</f>
        <v>#REF!</v>
      </c>
      <c r="V31" s="137" t="e">
        <f>IF(AND('Mapa final'!#REF!="Media",'Mapa final'!#REF!="Moderado"),CONCATENATE("R6C",'Mapa final'!#REF!),"")</f>
        <v>#REF!</v>
      </c>
      <c r="W31" s="137" t="e">
        <f>IF(AND('Mapa final'!#REF!="Media",'Mapa final'!#REF!="Moderado"),CONCATENATE("R6C",'Mapa final'!#REF!),"")</f>
        <v>#REF!</v>
      </c>
      <c r="X31" s="137" t="e">
        <f>IF(AND('Mapa final'!#REF!="Media",'Mapa final'!#REF!="Moderado"),CONCATENATE("R6C",'Mapa final'!#REF!),"")</f>
        <v>#REF!</v>
      </c>
      <c r="Y31" s="137" t="e">
        <f>IF(AND('Mapa final'!#REF!="Media",'Mapa final'!#REF!="Moderado"),CONCATENATE("R6C",'Mapa final'!#REF!),"")</f>
        <v>#REF!</v>
      </c>
      <c r="Z31" s="137" t="e">
        <f>IF(AND('Mapa final'!#REF!="Media",'Mapa final'!#REF!="Moderado"),CONCATENATE("R6C",'Mapa final'!#REF!),"")</f>
        <v>#REF!</v>
      </c>
      <c r="AA31" s="138" t="e">
        <f>IF(AND('Mapa final'!#REF!="Media",'Mapa final'!#REF!="Moderado"),CONCATENATE("R6C",'Mapa final'!#REF!),"")</f>
        <v>#REF!</v>
      </c>
      <c r="AB31" s="131" t="e">
        <f>IF(AND('Mapa final'!#REF!="Media",'Mapa final'!#REF!="Mayor"),CONCATENATE("R6C",'Mapa final'!#REF!),"")</f>
        <v>#REF!</v>
      </c>
      <c r="AC31" s="131" t="e">
        <f>IF(AND('Mapa final'!#REF!="Media",'Mapa final'!#REF!="Mayor"),CONCATENATE("R6C",'Mapa final'!#REF!),"")</f>
        <v>#REF!</v>
      </c>
      <c r="AD31" s="131" t="e">
        <f>IF(AND('Mapa final'!#REF!="Media",'Mapa final'!#REF!="Mayor"),CONCATENATE("R6C",'Mapa final'!#REF!),"")</f>
        <v>#REF!</v>
      </c>
      <c r="AE31" s="131" t="e">
        <f>IF(AND('Mapa final'!#REF!="Media",'Mapa final'!#REF!="Mayor"),CONCATENATE("R6C",'Mapa final'!#REF!),"")</f>
        <v>#REF!</v>
      </c>
      <c r="AF31" s="131" t="e">
        <f>IF(AND('Mapa final'!#REF!="Media",'Mapa final'!#REF!="Mayor"),CONCATENATE("R6C",'Mapa final'!#REF!),"")</f>
        <v>#REF!</v>
      </c>
      <c r="AG31" s="132" t="e">
        <f>IF(AND('Mapa final'!#REF!="Media",'Mapa final'!#REF!="Mayor"),CONCATENATE("R6C",'Mapa final'!#REF!),"")</f>
        <v>#REF!</v>
      </c>
      <c r="AH31" s="133" t="e">
        <f>IF(AND('Mapa final'!#REF!="Media",'Mapa final'!#REF!="Catastrófico"),CONCATENATE("R6C",'Mapa final'!#REF!),"")</f>
        <v>#REF!</v>
      </c>
      <c r="AI31" s="133" t="e">
        <f>IF(AND('Mapa final'!#REF!="Media",'Mapa final'!#REF!="Catastrófico"),CONCATENATE("R6C",'Mapa final'!#REF!),"")</f>
        <v>#REF!</v>
      </c>
      <c r="AJ31" s="133" t="e">
        <f>IF(AND('Mapa final'!#REF!="Media",'Mapa final'!#REF!="Catastrófico"),CONCATENATE("R6C",'Mapa final'!#REF!),"")</f>
        <v>#REF!</v>
      </c>
      <c r="AK31" s="133" t="e">
        <f>IF(AND('Mapa final'!#REF!="Media",'Mapa final'!#REF!="Catastrófico"),CONCATENATE("R6C",'Mapa final'!#REF!),"")</f>
        <v>#REF!</v>
      </c>
      <c r="AL31" s="133" t="e">
        <f>IF(AND('Mapa final'!#REF!="Media",'Mapa final'!#REF!="Catastrófico"),CONCATENATE("R6C",'Mapa final'!#REF!),"")</f>
        <v>#REF!</v>
      </c>
      <c r="AM31" s="133" t="e">
        <f>IF(AND('Mapa final'!#REF!="Media",'Mapa final'!#REF!="Catastrófico"),CONCATENATE("R6C",'Mapa final'!#REF!),"")</f>
        <v>#REF!</v>
      </c>
      <c r="AN31" s="2"/>
      <c r="AO31" s="354"/>
      <c r="AP31" s="253"/>
      <c r="AQ31" s="253"/>
      <c r="AR31" s="253"/>
      <c r="AS31" s="253"/>
      <c r="AT31" s="355"/>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5" customHeight="1">
      <c r="A32" s="2"/>
      <c r="B32" s="332"/>
      <c r="C32" s="253"/>
      <c r="D32" s="254"/>
      <c r="E32" s="265"/>
      <c r="F32" s="253"/>
      <c r="G32" s="253"/>
      <c r="H32" s="253"/>
      <c r="I32" s="254"/>
      <c r="J32" s="137" t="e">
        <f>IF(AND('Mapa final'!#REF!="Media",'Mapa final'!#REF!="Leve"),CONCATENATE("R7C",'Mapa final'!#REF!),"")</f>
        <v>#REF!</v>
      </c>
      <c r="K32" s="137" t="e">
        <f>IF(AND('Mapa final'!#REF!="Media",'Mapa final'!#REF!="Leve"),CONCATENATE("R7C",'Mapa final'!#REF!),"")</f>
        <v>#REF!</v>
      </c>
      <c r="L32" s="137" t="e">
        <f>IF(AND('Mapa final'!#REF!="Media",'Mapa final'!#REF!="Leve"),CONCATENATE("R7C",'Mapa final'!#REF!),"")</f>
        <v>#REF!</v>
      </c>
      <c r="M32" s="137" t="e">
        <f>IF(AND('Mapa final'!#REF!="Media",'Mapa final'!#REF!="Leve"),CONCATENATE("R7C",'Mapa final'!#REF!),"")</f>
        <v>#REF!</v>
      </c>
      <c r="N32" s="137" t="e">
        <f>IF(AND('Mapa final'!#REF!="Media",'Mapa final'!#REF!="Leve"),CONCATENATE("R7C",'Mapa final'!#REF!),"")</f>
        <v>#REF!</v>
      </c>
      <c r="O32" s="138" t="e">
        <f>IF(AND('Mapa final'!#REF!="Media",'Mapa final'!#REF!="Leve"),CONCATENATE("R7C",'Mapa final'!#REF!),"")</f>
        <v>#REF!</v>
      </c>
      <c r="P32" s="137" t="e">
        <f>IF(AND('Mapa final'!#REF!="Media",'Mapa final'!#REF!="Menor"),CONCATENATE("R7C",'Mapa final'!#REF!),"")</f>
        <v>#REF!</v>
      </c>
      <c r="Q32" s="137" t="e">
        <f>IF(AND('Mapa final'!#REF!="Media",'Mapa final'!#REF!="Menor"),CONCATENATE("R7C",'Mapa final'!#REF!),"")</f>
        <v>#REF!</v>
      </c>
      <c r="R32" s="137" t="e">
        <f>IF(AND('Mapa final'!#REF!="Media",'Mapa final'!#REF!="Menor"),CONCATENATE("R7C",'Mapa final'!#REF!),"")</f>
        <v>#REF!</v>
      </c>
      <c r="S32" s="137" t="e">
        <f>IF(AND('Mapa final'!#REF!="Media",'Mapa final'!#REF!="Menor"),CONCATENATE("R7C",'Mapa final'!#REF!),"")</f>
        <v>#REF!</v>
      </c>
      <c r="T32" s="137" t="e">
        <f>IF(AND('Mapa final'!#REF!="Media",'Mapa final'!#REF!="Menor"),CONCATENATE("R7C",'Mapa final'!#REF!),"")</f>
        <v>#REF!</v>
      </c>
      <c r="U32" s="138" t="e">
        <f>IF(AND('Mapa final'!#REF!="Media",'Mapa final'!#REF!="Menor"),CONCATENATE("R7C",'Mapa final'!#REF!),"")</f>
        <v>#REF!</v>
      </c>
      <c r="V32" s="137" t="e">
        <f>IF(AND('Mapa final'!#REF!="Media",'Mapa final'!#REF!="Moderado"),CONCATENATE("R7C",'Mapa final'!#REF!),"")</f>
        <v>#REF!</v>
      </c>
      <c r="W32" s="137" t="e">
        <f>IF(AND('Mapa final'!#REF!="Media",'Mapa final'!#REF!="Moderado"),CONCATENATE("R7C",'Mapa final'!#REF!),"")</f>
        <v>#REF!</v>
      </c>
      <c r="X32" s="137" t="e">
        <f>IF(AND('Mapa final'!#REF!="Media",'Mapa final'!#REF!="Moderado"),CONCATENATE("R7C",'Mapa final'!#REF!),"")</f>
        <v>#REF!</v>
      </c>
      <c r="Y32" s="137" t="e">
        <f>IF(AND('Mapa final'!#REF!="Media",'Mapa final'!#REF!="Moderado"),CONCATENATE("R7C",'Mapa final'!#REF!),"")</f>
        <v>#REF!</v>
      </c>
      <c r="Z32" s="137" t="e">
        <f>IF(AND('Mapa final'!#REF!="Media",'Mapa final'!#REF!="Moderado"),CONCATENATE("R7C",'Mapa final'!#REF!),"")</f>
        <v>#REF!</v>
      </c>
      <c r="AA32" s="138" t="e">
        <f>IF(AND('Mapa final'!#REF!="Media",'Mapa final'!#REF!="Moderado"),CONCATENATE("R7C",'Mapa final'!#REF!),"")</f>
        <v>#REF!</v>
      </c>
      <c r="AB32" s="131" t="e">
        <f>IF(AND('Mapa final'!#REF!="Media",'Mapa final'!#REF!="Mayor"),CONCATENATE("R7C",'Mapa final'!#REF!),"")</f>
        <v>#REF!</v>
      </c>
      <c r="AC32" s="131" t="e">
        <f>IF(AND('Mapa final'!#REF!="Media",'Mapa final'!#REF!="Mayor"),CONCATENATE("R7C",'Mapa final'!#REF!),"")</f>
        <v>#REF!</v>
      </c>
      <c r="AD32" s="131" t="e">
        <f>IF(AND('Mapa final'!#REF!="Media",'Mapa final'!#REF!="Mayor"),CONCATENATE("R7C",'Mapa final'!#REF!),"")</f>
        <v>#REF!</v>
      </c>
      <c r="AE32" s="131" t="e">
        <f>IF(AND('Mapa final'!#REF!="Media",'Mapa final'!#REF!="Mayor"),CONCATENATE("R7C",'Mapa final'!#REF!),"")</f>
        <v>#REF!</v>
      </c>
      <c r="AF32" s="131" t="e">
        <f>IF(AND('Mapa final'!#REF!="Media",'Mapa final'!#REF!="Mayor"),CONCATENATE("R7C",'Mapa final'!#REF!),"")</f>
        <v>#REF!</v>
      </c>
      <c r="AG32" s="132" t="e">
        <f>IF(AND('Mapa final'!#REF!="Media",'Mapa final'!#REF!="Mayor"),CONCATENATE("R7C",'Mapa final'!#REF!),"")</f>
        <v>#REF!</v>
      </c>
      <c r="AH32" s="133" t="e">
        <f>IF(AND('Mapa final'!#REF!="Media",'Mapa final'!#REF!="Catastrófico"),CONCATENATE("R7C",'Mapa final'!#REF!),"")</f>
        <v>#REF!</v>
      </c>
      <c r="AI32" s="133" t="e">
        <f>IF(AND('Mapa final'!#REF!="Media",'Mapa final'!#REF!="Catastrófico"),CONCATENATE("R7C",'Mapa final'!#REF!),"")</f>
        <v>#REF!</v>
      </c>
      <c r="AJ32" s="133" t="e">
        <f>IF(AND('Mapa final'!#REF!="Media",'Mapa final'!#REF!="Catastrófico"),CONCATENATE("R7C",'Mapa final'!#REF!),"")</f>
        <v>#REF!</v>
      </c>
      <c r="AK32" s="133" t="e">
        <f>IF(AND('Mapa final'!#REF!="Media",'Mapa final'!#REF!="Catastrófico"),CONCATENATE("R7C",'Mapa final'!#REF!),"")</f>
        <v>#REF!</v>
      </c>
      <c r="AL32" s="133" t="e">
        <f>IF(AND('Mapa final'!#REF!="Media",'Mapa final'!#REF!="Catastrófico"),CONCATENATE("R7C",'Mapa final'!#REF!),"")</f>
        <v>#REF!</v>
      </c>
      <c r="AM32" s="133" t="e">
        <f>IF(AND('Mapa final'!#REF!="Media",'Mapa final'!#REF!="Catastrófico"),CONCATENATE("R7C",'Mapa final'!#REF!),"")</f>
        <v>#REF!</v>
      </c>
      <c r="AN32" s="2"/>
      <c r="AO32" s="354"/>
      <c r="AP32" s="253"/>
      <c r="AQ32" s="253"/>
      <c r="AR32" s="253"/>
      <c r="AS32" s="253"/>
      <c r="AT32" s="355"/>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c r="A33" s="2"/>
      <c r="B33" s="332"/>
      <c r="C33" s="253"/>
      <c r="D33" s="254"/>
      <c r="E33" s="265"/>
      <c r="F33" s="253"/>
      <c r="G33" s="253"/>
      <c r="H33" s="253"/>
      <c r="I33" s="254"/>
      <c r="J33" s="137" t="e">
        <f>IF(AND('Mapa final'!#REF!="Media",'Mapa final'!#REF!="Leve"),CONCATENATE("R8C",'Mapa final'!#REF!),"")</f>
        <v>#REF!</v>
      </c>
      <c r="K33" s="137" t="e">
        <f>IF(AND('Mapa final'!#REF!="Media",'Mapa final'!#REF!="Leve"),CONCATENATE("R8C",'Mapa final'!#REF!),"")</f>
        <v>#REF!</v>
      </c>
      <c r="L33" s="137" t="e">
        <f>IF(AND('Mapa final'!#REF!="Media",'Mapa final'!#REF!="Leve"),CONCATENATE("R8C",'Mapa final'!#REF!),"")</f>
        <v>#REF!</v>
      </c>
      <c r="M33" s="137" t="e">
        <f>IF(AND('Mapa final'!#REF!="Media",'Mapa final'!#REF!="Leve"),CONCATENATE("R8C",'Mapa final'!#REF!),"")</f>
        <v>#REF!</v>
      </c>
      <c r="N33" s="137" t="e">
        <f>IF(AND('Mapa final'!#REF!="Media",'Mapa final'!#REF!="Leve"),CONCATENATE("R8C",'Mapa final'!#REF!),"")</f>
        <v>#REF!</v>
      </c>
      <c r="O33" s="138" t="e">
        <f>IF(AND('Mapa final'!#REF!="Media",'Mapa final'!#REF!="Leve"),CONCATENATE("R8C",'Mapa final'!#REF!),"")</f>
        <v>#REF!</v>
      </c>
      <c r="P33" s="137" t="e">
        <f>IF(AND('Mapa final'!#REF!="Media",'Mapa final'!#REF!="Menor"),CONCATENATE("R8C",'Mapa final'!#REF!),"")</f>
        <v>#REF!</v>
      </c>
      <c r="Q33" s="137" t="e">
        <f>IF(AND('Mapa final'!#REF!="Media",'Mapa final'!#REF!="Menor"),CONCATENATE("R8C",'Mapa final'!#REF!),"")</f>
        <v>#REF!</v>
      </c>
      <c r="R33" s="137" t="e">
        <f>IF(AND('Mapa final'!#REF!="Media",'Mapa final'!#REF!="Menor"),CONCATENATE("R8C",'Mapa final'!#REF!),"")</f>
        <v>#REF!</v>
      </c>
      <c r="S33" s="137" t="e">
        <f>IF(AND('Mapa final'!#REF!="Media",'Mapa final'!#REF!="Menor"),CONCATENATE("R8C",'Mapa final'!#REF!),"")</f>
        <v>#REF!</v>
      </c>
      <c r="T33" s="137" t="e">
        <f>IF(AND('Mapa final'!#REF!="Media",'Mapa final'!#REF!="Menor"),CONCATENATE("R8C",'Mapa final'!#REF!),"")</f>
        <v>#REF!</v>
      </c>
      <c r="U33" s="138" t="e">
        <f>IF(AND('Mapa final'!#REF!="Media",'Mapa final'!#REF!="Menor"),CONCATENATE("R8C",'Mapa final'!#REF!),"")</f>
        <v>#REF!</v>
      </c>
      <c r="V33" s="137" t="e">
        <f>IF(AND('Mapa final'!#REF!="Media",'Mapa final'!#REF!="Moderado"),CONCATENATE("R8C",'Mapa final'!#REF!),"")</f>
        <v>#REF!</v>
      </c>
      <c r="W33" s="137" t="e">
        <f>IF(AND('Mapa final'!#REF!="Media",'Mapa final'!#REF!="Moderado"),CONCATENATE("R8C",'Mapa final'!#REF!),"")</f>
        <v>#REF!</v>
      </c>
      <c r="X33" s="137" t="e">
        <f>IF(AND('Mapa final'!#REF!="Media",'Mapa final'!#REF!="Moderado"),CONCATENATE("R8C",'Mapa final'!#REF!),"")</f>
        <v>#REF!</v>
      </c>
      <c r="Y33" s="137" t="e">
        <f>IF(AND('Mapa final'!#REF!="Media",'Mapa final'!#REF!="Moderado"),CONCATENATE("R8C",'Mapa final'!#REF!),"")</f>
        <v>#REF!</v>
      </c>
      <c r="Z33" s="137" t="e">
        <f>IF(AND('Mapa final'!#REF!="Media",'Mapa final'!#REF!="Moderado"),CONCATENATE("R8C",'Mapa final'!#REF!),"")</f>
        <v>#REF!</v>
      </c>
      <c r="AA33" s="138" t="e">
        <f>IF(AND('Mapa final'!#REF!="Media",'Mapa final'!#REF!="Moderado"),CONCATENATE("R8C",'Mapa final'!#REF!),"")</f>
        <v>#REF!</v>
      </c>
      <c r="AB33" s="131" t="e">
        <f>IF(AND('Mapa final'!#REF!="Media",'Mapa final'!#REF!="Mayor"),CONCATENATE("R8C",'Mapa final'!#REF!),"")</f>
        <v>#REF!</v>
      </c>
      <c r="AC33" s="131" t="e">
        <f>IF(AND('Mapa final'!#REF!="Media",'Mapa final'!#REF!="Mayor"),CONCATENATE("R8C",'Mapa final'!#REF!),"")</f>
        <v>#REF!</v>
      </c>
      <c r="AD33" s="131" t="e">
        <f>IF(AND('Mapa final'!#REF!="Media",'Mapa final'!#REF!="Mayor"),CONCATENATE("R8C",'Mapa final'!#REF!),"")</f>
        <v>#REF!</v>
      </c>
      <c r="AE33" s="131" t="e">
        <f>IF(AND('Mapa final'!#REF!="Media",'Mapa final'!#REF!="Mayor"),CONCATENATE("R8C",'Mapa final'!#REF!),"")</f>
        <v>#REF!</v>
      </c>
      <c r="AF33" s="131" t="e">
        <f>IF(AND('Mapa final'!#REF!="Media",'Mapa final'!#REF!="Mayor"),CONCATENATE("R8C",'Mapa final'!#REF!),"")</f>
        <v>#REF!</v>
      </c>
      <c r="AG33" s="132" t="e">
        <f>IF(AND('Mapa final'!#REF!="Media",'Mapa final'!#REF!="Mayor"),CONCATENATE("R8C",'Mapa final'!#REF!),"")</f>
        <v>#REF!</v>
      </c>
      <c r="AH33" s="133" t="e">
        <f>IF(AND('Mapa final'!#REF!="Media",'Mapa final'!#REF!="Catastrófico"),CONCATENATE("R8C",'Mapa final'!#REF!),"")</f>
        <v>#REF!</v>
      </c>
      <c r="AI33" s="133" t="e">
        <f>IF(AND('Mapa final'!#REF!="Media",'Mapa final'!#REF!="Catastrófico"),CONCATENATE("R8C",'Mapa final'!#REF!),"")</f>
        <v>#REF!</v>
      </c>
      <c r="AJ33" s="133" t="e">
        <f>IF(AND('Mapa final'!#REF!="Media",'Mapa final'!#REF!="Catastrófico"),CONCATENATE("R8C",'Mapa final'!#REF!),"")</f>
        <v>#REF!</v>
      </c>
      <c r="AK33" s="133" t="e">
        <f>IF(AND('Mapa final'!#REF!="Media",'Mapa final'!#REF!="Catastrófico"),CONCATENATE("R8C",'Mapa final'!#REF!),"")</f>
        <v>#REF!</v>
      </c>
      <c r="AL33" s="133" t="e">
        <f>IF(AND('Mapa final'!#REF!="Media",'Mapa final'!#REF!="Catastrófico"),CONCATENATE("R8C",'Mapa final'!#REF!),"")</f>
        <v>#REF!</v>
      </c>
      <c r="AM33" s="133" t="e">
        <f>IF(AND('Mapa final'!#REF!="Media",'Mapa final'!#REF!="Catastrófico"),CONCATENATE("R8C",'Mapa final'!#REF!),"")</f>
        <v>#REF!</v>
      </c>
      <c r="AN33" s="2"/>
      <c r="AO33" s="354"/>
      <c r="AP33" s="253"/>
      <c r="AQ33" s="253"/>
      <c r="AR33" s="253"/>
      <c r="AS33" s="253"/>
      <c r="AT33" s="355"/>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c r="A34" s="2"/>
      <c r="B34" s="332"/>
      <c r="C34" s="253"/>
      <c r="D34" s="254"/>
      <c r="E34" s="265"/>
      <c r="F34" s="253"/>
      <c r="G34" s="253"/>
      <c r="H34" s="253"/>
      <c r="I34" s="254"/>
      <c r="J34" s="137" t="e">
        <f>IF(AND('Mapa final'!#REF!="Media",'Mapa final'!#REF!="Leve"),CONCATENATE("R9C",'Mapa final'!#REF!),"")</f>
        <v>#REF!</v>
      </c>
      <c r="K34" s="137" t="e">
        <f>IF(AND('Mapa final'!#REF!="Media",'Mapa final'!#REF!="Leve"),CONCATENATE("R9C",'Mapa final'!#REF!),"")</f>
        <v>#REF!</v>
      </c>
      <c r="L34" s="137" t="e">
        <f>IF(AND('Mapa final'!#REF!="Media",'Mapa final'!#REF!="Leve"),CONCATENATE("R9C",'Mapa final'!#REF!),"")</f>
        <v>#REF!</v>
      </c>
      <c r="M34" s="137" t="e">
        <f>IF(AND('Mapa final'!#REF!="Media",'Mapa final'!#REF!="Leve"),CONCATENATE("R9C",'Mapa final'!#REF!),"")</f>
        <v>#REF!</v>
      </c>
      <c r="N34" s="137" t="e">
        <f>IF(AND('Mapa final'!#REF!="Media",'Mapa final'!#REF!="Leve"),CONCATENATE("R9C",'Mapa final'!#REF!),"")</f>
        <v>#REF!</v>
      </c>
      <c r="O34" s="138" t="e">
        <f>IF(AND('Mapa final'!#REF!="Media",'Mapa final'!#REF!="Leve"),CONCATENATE("R9C",'Mapa final'!#REF!),"")</f>
        <v>#REF!</v>
      </c>
      <c r="P34" s="137" t="e">
        <f>IF(AND('Mapa final'!#REF!="Media",'Mapa final'!#REF!="Menor"),CONCATENATE("R9C",'Mapa final'!#REF!),"")</f>
        <v>#REF!</v>
      </c>
      <c r="Q34" s="137" t="e">
        <f>IF(AND('Mapa final'!#REF!="Media",'Mapa final'!#REF!="Menor"),CONCATENATE("R9C",'Mapa final'!#REF!),"")</f>
        <v>#REF!</v>
      </c>
      <c r="R34" s="137" t="e">
        <f>IF(AND('Mapa final'!#REF!="Media",'Mapa final'!#REF!="Menor"),CONCATENATE("R9C",'Mapa final'!#REF!),"")</f>
        <v>#REF!</v>
      </c>
      <c r="S34" s="137" t="e">
        <f>IF(AND('Mapa final'!#REF!="Media",'Mapa final'!#REF!="Menor"),CONCATENATE("R9C",'Mapa final'!#REF!),"")</f>
        <v>#REF!</v>
      </c>
      <c r="T34" s="137" t="e">
        <f>IF(AND('Mapa final'!#REF!="Media",'Mapa final'!#REF!="Menor"),CONCATENATE("R9C",'Mapa final'!#REF!),"")</f>
        <v>#REF!</v>
      </c>
      <c r="U34" s="138" t="e">
        <f>IF(AND('Mapa final'!#REF!="Media",'Mapa final'!#REF!="Menor"),CONCATENATE("R9C",'Mapa final'!#REF!),"")</f>
        <v>#REF!</v>
      </c>
      <c r="V34" s="137" t="e">
        <f>IF(AND('Mapa final'!#REF!="Media",'Mapa final'!#REF!="Moderado"),CONCATENATE("R9C",'Mapa final'!#REF!),"")</f>
        <v>#REF!</v>
      </c>
      <c r="W34" s="137" t="e">
        <f>IF(AND('Mapa final'!#REF!="Media",'Mapa final'!#REF!="Moderado"),CONCATENATE("R9C",'Mapa final'!#REF!),"")</f>
        <v>#REF!</v>
      </c>
      <c r="X34" s="137" t="e">
        <f>IF(AND('Mapa final'!#REF!="Media",'Mapa final'!#REF!="Moderado"),CONCATENATE("R9C",'Mapa final'!#REF!),"")</f>
        <v>#REF!</v>
      </c>
      <c r="Y34" s="137" t="e">
        <f>IF(AND('Mapa final'!#REF!="Media",'Mapa final'!#REF!="Moderado"),CONCATENATE("R9C",'Mapa final'!#REF!),"")</f>
        <v>#REF!</v>
      </c>
      <c r="Z34" s="137" t="e">
        <f>IF(AND('Mapa final'!#REF!="Media",'Mapa final'!#REF!="Moderado"),CONCATENATE("R9C",'Mapa final'!#REF!),"")</f>
        <v>#REF!</v>
      </c>
      <c r="AA34" s="138" t="e">
        <f>IF(AND('Mapa final'!#REF!="Media",'Mapa final'!#REF!="Moderado"),CONCATENATE("R9C",'Mapa final'!#REF!),"")</f>
        <v>#REF!</v>
      </c>
      <c r="AB34" s="131" t="e">
        <f>IF(AND('Mapa final'!#REF!="Media",'Mapa final'!#REF!="Mayor"),CONCATENATE("R9C",'Mapa final'!#REF!),"")</f>
        <v>#REF!</v>
      </c>
      <c r="AC34" s="131" t="e">
        <f>IF(AND('Mapa final'!#REF!="Media",'Mapa final'!#REF!="Mayor"),CONCATENATE("R9C",'Mapa final'!#REF!),"")</f>
        <v>#REF!</v>
      </c>
      <c r="AD34" s="131" t="e">
        <f>IF(AND('Mapa final'!#REF!="Media",'Mapa final'!#REF!="Mayor"),CONCATENATE("R9C",'Mapa final'!#REF!),"")</f>
        <v>#REF!</v>
      </c>
      <c r="AE34" s="131" t="e">
        <f>IF(AND('Mapa final'!#REF!="Media",'Mapa final'!#REF!="Mayor"),CONCATENATE("R9C",'Mapa final'!#REF!),"")</f>
        <v>#REF!</v>
      </c>
      <c r="AF34" s="131" t="e">
        <f>IF(AND('Mapa final'!#REF!="Media",'Mapa final'!#REF!="Mayor"),CONCATENATE("R9C",'Mapa final'!#REF!),"")</f>
        <v>#REF!</v>
      </c>
      <c r="AG34" s="132" t="e">
        <f>IF(AND('Mapa final'!#REF!="Media",'Mapa final'!#REF!="Mayor"),CONCATENATE("R9C",'Mapa final'!#REF!),"")</f>
        <v>#REF!</v>
      </c>
      <c r="AH34" s="133" t="e">
        <f>IF(AND('Mapa final'!#REF!="Media",'Mapa final'!#REF!="Catastrófico"),CONCATENATE("R9C",'Mapa final'!#REF!),"")</f>
        <v>#REF!</v>
      </c>
      <c r="AI34" s="133" t="e">
        <f>IF(AND('Mapa final'!#REF!="Media",'Mapa final'!#REF!="Catastrófico"),CONCATENATE("R9C",'Mapa final'!#REF!),"")</f>
        <v>#REF!</v>
      </c>
      <c r="AJ34" s="133" t="e">
        <f>IF(AND('Mapa final'!#REF!="Media",'Mapa final'!#REF!="Catastrófico"),CONCATENATE("R9C",'Mapa final'!#REF!),"")</f>
        <v>#REF!</v>
      </c>
      <c r="AK34" s="133" t="e">
        <f>IF(AND('Mapa final'!#REF!="Media",'Mapa final'!#REF!="Catastrófico"),CONCATENATE("R9C",'Mapa final'!#REF!),"")</f>
        <v>#REF!</v>
      </c>
      <c r="AL34" s="133" t="e">
        <f>IF(AND('Mapa final'!#REF!="Media",'Mapa final'!#REF!="Catastrófico"),CONCATENATE("R9C",'Mapa final'!#REF!),"")</f>
        <v>#REF!</v>
      </c>
      <c r="AM34" s="133" t="e">
        <f>IF(AND('Mapa final'!#REF!="Media",'Mapa final'!#REF!="Catastrófico"),CONCATENATE("R9C",'Mapa final'!#REF!),"")</f>
        <v>#REF!</v>
      </c>
      <c r="AN34" s="2"/>
      <c r="AO34" s="354"/>
      <c r="AP34" s="253"/>
      <c r="AQ34" s="253"/>
      <c r="AR34" s="253"/>
      <c r="AS34" s="253"/>
      <c r="AT34" s="355"/>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ht="15.75" customHeight="1">
      <c r="A35" s="2"/>
      <c r="B35" s="332"/>
      <c r="C35" s="253"/>
      <c r="D35" s="254"/>
      <c r="E35" s="340"/>
      <c r="F35" s="341"/>
      <c r="G35" s="341"/>
      <c r="H35" s="341"/>
      <c r="I35" s="343"/>
      <c r="J35" s="139" t="e">
        <f>IF(AND('Mapa final'!#REF!="Media",'Mapa final'!#REF!="Leve"),CONCATENATE("R10C",'Mapa final'!#REF!),"")</f>
        <v>#REF!</v>
      </c>
      <c r="K35" s="139" t="e">
        <f>IF(AND('Mapa final'!#REF!="Media",'Mapa final'!#REF!="Leve"),CONCATENATE("R10C",'Mapa final'!#REF!),"")</f>
        <v>#REF!</v>
      </c>
      <c r="L35" s="139" t="e">
        <f>IF(AND('Mapa final'!#REF!="Media",'Mapa final'!#REF!="Leve"),CONCATENATE("R10C",'Mapa final'!#REF!),"")</f>
        <v>#REF!</v>
      </c>
      <c r="M35" s="139" t="e">
        <f>IF(AND('Mapa final'!#REF!="Media",'Mapa final'!#REF!="Leve"),CONCATENATE("R10C",'Mapa final'!#REF!),"")</f>
        <v>#REF!</v>
      </c>
      <c r="N35" s="139" t="e">
        <f>IF(AND('Mapa final'!#REF!="Media",'Mapa final'!#REF!="Leve"),CONCATENATE("R10C",'Mapa final'!#REF!),"")</f>
        <v>#REF!</v>
      </c>
      <c r="O35" s="140" t="e">
        <f>IF(AND('Mapa final'!#REF!="Media",'Mapa final'!#REF!="Leve"),CONCATENATE("R10C",'Mapa final'!#REF!),"")</f>
        <v>#REF!</v>
      </c>
      <c r="P35" s="139" t="e">
        <f>IF(AND('Mapa final'!#REF!="Media",'Mapa final'!#REF!="Menor"),CONCATENATE("R10C",'Mapa final'!#REF!),"")</f>
        <v>#REF!</v>
      </c>
      <c r="Q35" s="139" t="e">
        <f>IF(AND('Mapa final'!#REF!="Media",'Mapa final'!#REF!="Menor"),CONCATENATE("R10C",'Mapa final'!#REF!),"")</f>
        <v>#REF!</v>
      </c>
      <c r="R35" s="139" t="e">
        <f>IF(AND('Mapa final'!#REF!="Media",'Mapa final'!#REF!="Menor"),CONCATENATE("R10C",'Mapa final'!#REF!),"")</f>
        <v>#REF!</v>
      </c>
      <c r="S35" s="139" t="e">
        <f>IF(AND('Mapa final'!#REF!="Media",'Mapa final'!#REF!="Menor"),CONCATENATE("R10C",'Mapa final'!#REF!),"")</f>
        <v>#REF!</v>
      </c>
      <c r="T35" s="139" t="e">
        <f>IF(AND('Mapa final'!#REF!="Media",'Mapa final'!#REF!="Menor"),CONCATENATE("R10C",'Mapa final'!#REF!),"")</f>
        <v>#REF!</v>
      </c>
      <c r="U35" s="140" t="e">
        <f>IF(AND('Mapa final'!#REF!="Media",'Mapa final'!#REF!="Menor"),CONCATENATE("R10C",'Mapa final'!#REF!),"")</f>
        <v>#REF!</v>
      </c>
      <c r="V35" s="139" t="e">
        <f>IF(AND('Mapa final'!#REF!="Media",'Mapa final'!#REF!="Moderado"),CONCATENATE("R10C",'Mapa final'!#REF!),"")</f>
        <v>#REF!</v>
      </c>
      <c r="W35" s="139" t="e">
        <f>IF(AND('Mapa final'!#REF!="Media",'Mapa final'!#REF!="Moderado"),CONCATENATE("R10C",'Mapa final'!#REF!),"")</f>
        <v>#REF!</v>
      </c>
      <c r="X35" s="139" t="e">
        <f>IF(AND('Mapa final'!#REF!="Media",'Mapa final'!#REF!="Moderado"),CONCATENATE("R10C",'Mapa final'!#REF!),"")</f>
        <v>#REF!</v>
      </c>
      <c r="Y35" s="139" t="e">
        <f>IF(AND('Mapa final'!#REF!="Media",'Mapa final'!#REF!="Moderado"),CONCATENATE("R10C",'Mapa final'!#REF!),"")</f>
        <v>#REF!</v>
      </c>
      <c r="Z35" s="139" t="e">
        <f>IF(AND('Mapa final'!#REF!="Media",'Mapa final'!#REF!="Moderado"),CONCATENATE("R10C",'Mapa final'!#REF!),"")</f>
        <v>#REF!</v>
      </c>
      <c r="AA35" s="140" t="e">
        <f>IF(AND('Mapa final'!#REF!="Media",'Mapa final'!#REF!="Moderado"),CONCATENATE("R10C",'Mapa final'!#REF!),"")</f>
        <v>#REF!</v>
      </c>
      <c r="AB35" s="134" t="e">
        <f>IF(AND('Mapa final'!#REF!="Media",'Mapa final'!#REF!="Mayor"),CONCATENATE("R10C",'Mapa final'!#REF!),"")</f>
        <v>#REF!</v>
      </c>
      <c r="AC35" s="134" t="e">
        <f>IF(AND('Mapa final'!#REF!="Media",'Mapa final'!#REF!="Mayor"),CONCATENATE("R10C",'Mapa final'!#REF!),"")</f>
        <v>#REF!</v>
      </c>
      <c r="AD35" s="134" t="e">
        <f>IF(AND('Mapa final'!#REF!="Media",'Mapa final'!#REF!="Mayor"),CONCATENATE("R10C",'Mapa final'!#REF!),"")</f>
        <v>#REF!</v>
      </c>
      <c r="AE35" s="134" t="e">
        <f>IF(AND('Mapa final'!#REF!="Media",'Mapa final'!#REF!="Mayor"),CONCATENATE("R10C",'Mapa final'!#REF!),"")</f>
        <v>#REF!</v>
      </c>
      <c r="AF35" s="134" t="e">
        <f>IF(AND('Mapa final'!#REF!="Media",'Mapa final'!#REF!="Mayor"),CONCATENATE("R10C",'Mapa final'!#REF!),"")</f>
        <v>#REF!</v>
      </c>
      <c r="AG35" s="135" t="e">
        <f>IF(AND('Mapa final'!#REF!="Media",'Mapa final'!#REF!="Mayor"),CONCATENATE("R10C",'Mapa final'!#REF!),"")</f>
        <v>#REF!</v>
      </c>
      <c r="AH35" s="136" t="e">
        <f>IF(AND('Mapa final'!#REF!="Media",'Mapa final'!#REF!="Catastrófico"),CONCATENATE("R10C",'Mapa final'!#REF!),"")</f>
        <v>#REF!</v>
      </c>
      <c r="AI35" s="136" t="e">
        <f>IF(AND('Mapa final'!#REF!="Media",'Mapa final'!#REF!="Catastrófico"),CONCATENATE("R10C",'Mapa final'!#REF!),"")</f>
        <v>#REF!</v>
      </c>
      <c r="AJ35" s="136" t="e">
        <f>IF(AND('Mapa final'!#REF!="Media",'Mapa final'!#REF!="Catastrófico"),CONCATENATE("R10C",'Mapa final'!#REF!),"")</f>
        <v>#REF!</v>
      </c>
      <c r="AK35" s="136" t="e">
        <f>IF(AND('Mapa final'!#REF!="Media",'Mapa final'!#REF!="Catastrófico"),CONCATENATE("R10C",'Mapa final'!#REF!),"")</f>
        <v>#REF!</v>
      </c>
      <c r="AL35" s="136" t="e">
        <f>IF(AND('Mapa final'!#REF!="Media",'Mapa final'!#REF!="Catastrófico"),CONCATENATE("R10C",'Mapa final'!#REF!),"")</f>
        <v>#REF!</v>
      </c>
      <c r="AM35" s="136" t="e">
        <f>IF(AND('Mapa final'!#REF!="Media",'Mapa final'!#REF!="Catastrófico"),CONCATENATE("R10C",'Mapa final'!#REF!),"")</f>
        <v>#REF!</v>
      </c>
      <c r="AN35" s="2"/>
      <c r="AO35" s="356"/>
      <c r="AP35" s="357"/>
      <c r="AQ35" s="357"/>
      <c r="AR35" s="357"/>
      <c r="AS35" s="357"/>
      <c r="AT35" s="358"/>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15" customHeight="1">
      <c r="A36" s="2"/>
      <c r="B36" s="332"/>
      <c r="C36" s="253"/>
      <c r="D36" s="254"/>
      <c r="E36" s="374" t="s">
        <v>186</v>
      </c>
      <c r="F36" s="338"/>
      <c r="G36" s="338"/>
      <c r="H36" s="338"/>
      <c r="I36" s="338"/>
      <c r="J36" s="141" t="str">
        <f>IF(AND('Mapa final'!$AE$24="Baja",'Mapa final'!$AG$24="Leve"),CONCATENATE("R1C",'Mapa final'!$U$24),"")</f>
        <v/>
      </c>
      <c r="K36" s="141" t="str">
        <f>IF(AND('Mapa final'!$AE$25="Baja",'Mapa final'!$AG$25="Leve"),CONCATENATE("R1C",'Mapa final'!$U$25),"")</f>
        <v/>
      </c>
      <c r="L36" s="141" t="str">
        <f>IF(AND('Mapa final'!$AE$26="Baja",'Mapa final'!$AG$26="Leve"),CONCATENATE("R1C",'Mapa final'!$U$26),"")</f>
        <v/>
      </c>
      <c r="M36" s="141" t="str">
        <f ca="1">IF(AND('Mapa final'!$AE$27="Baja",'Mapa final'!$AG$27="Leve"),CONCATENATE("R1C",'Mapa final'!$U$27),"")</f>
        <v/>
      </c>
      <c r="N36" s="141" t="str">
        <f>IF(AND('Mapa final'!$AE$28="Baja",'Mapa final'!$AG$28="Leve"),CONCATENATE("R1C",'Mapa final'!$U$28),"")</f>
        <v/>
      </c>
      <c r="O36" s="142" t="str">
        <f ca="1">IF(AND('Mapa final'!$AE$29="Baja",'Mapa final'!$AG$29="Leve"),CONCATENATE("R1C",'Mapa final'!$U$29),"")</f>
        <v/>
      </c>
      <c r="P36" s="137" t="str">
        <f>IF(AND('Mapa final'!$AE$24="Baja",'Mapa final'!$AG$24="Menor"),CONCATENATE("R1C",'Mapa final'!$U$24),"")</f>
        <v/>
      </c>
      <c r="Q36" s="137" t="str">
        <f>IF(AND('Mapa final'!$AE$25="Baja",'Mapa final'!$AG$25="Menor"),CONCATENATE("R1C",'Mapa final'!$U$25),"")</f>
        <v/>
      </c>
      <c r="R36" s="137" t="str">
        <f>IF(AND('Mapa final'!$AE$26="Baja",'Mapa final'!$AG$26="Menor"),CONCATENATE("R1C",'Mapa final'!$U$26),"")</f>
        <v/>
      </c>
      <c r="S36" s="137" t="str">
        <f ca="1">IF(AND('Mapa final'!$AE$27="Baja",'Mapa final'!$AG$27="Menor"),CONCATENATE("R1C",'Mapa final'!$U$27),"")</f>
        <v/>
      </c>
      <c r="T36" s="137" t="str">
        <f>IF(AND('Mapa final'!$AE$28="Baja",'Mapa final'!$AG$28="Menor"),CONCATENATE("R1C",'Mapa final'!$U$28),"")</f>
        <v/>
      </c>
      <c r="U36" s="138" t="str">
        <f ca="1">IF(AND('Mapa final'!$AE$29="Baja",'Mapa final'!$AG$29="Menor"),CONCATENATE("R1C",'Mapa final'!$U$29),"")</f>
        <v/>
      </c>
      <c r="V36" s="137" t="str">
        <f>IF(AND('Mapa final'!$AE$24="Baja",'Mapa final'!$AG$24="Moderado"),CONCATENATE("R1C",'Mapa final'!$U$24),"")</f>
        <v/>
      </c>
      <c r="W36" s="137" t="str">
        <f>IF(AND('Mapa final'!$AE$25="Baja",'Mapa final'!$AG$25="Moderado"),CONCATENATE("R1C",'Mapa final'!$U$25),"")</f>
        <v/>
      </c>
      <c r="X36" s="137" t="str">
        <f>IF(AND('Mapa final'!$AE$26="Baja",'Mapa final'!$AG$26="Moderado"),CONCATENATE("R1C",'Mapa final'!$U$26),"")</f>
        <v/>
      </c>
      <c r="Y36" s="137" t="str">
        <f ca="1">IF(AND('Mapa final'!$AE$27="Baja",'Mapa final'!$AG$27="Moderado"),CONCATENATE("R1C",'Mapa final'!$U$27),"")</f>
        <v/>
      </c>
      <c r="Z36" s="137" t="str">
        <f>IF(AND('Mapa final'!$AE$28="Baja",'Mapa final'!$AG$28="Moderado"),CONCATENATE("R1C",'Mapa final'!$U$28),"")</f>
        <v/>
      </c>
      <c r="AA36" s="138" t="str">
        <f ca="1">IF(AND('Mapa final'!$AE$29="Baja",'Mapa final'!$AG$29="Moderado"),CONCATENATE("R1C",'Mapa final'!$U$29),"")</f>
        <v/>
      </c>
      <c r="AB36" s="131" t="str">
        <f>IF(AND('Mapa final'!$AE$24="Baja",'Mapa final'!$AG$24="Mayor"),CONCATENATE("R1C",'Mapa final'!$U$24),"")</f>
        <v/>
      </c>
      <c r="AC36" s="131" t="str">
        <f>IF(AND('Mapa final'!$AE$25="Baja",'Mapa final'!$AG$25="Mayor"),CONCATENATE("R1C",'Mapa final'!$U$25),"")</f>
        <v/>
      </c>
      <c r="AD36" s="131" t="str">
        <f>IF(AND('Mapa final'!$AE$26="Baja",'Mapa final'!$AG$26="Mayor"),CONCATENATE("R1C",'Mapa final'!$U$26),"")</f>
        <v/>
      </c>
      <c r="AE36" s="131" t="str">
        <f ca="1">IF(AND('Mapa final'!$AE$27="Baja",'Mapa final'!$AG$27="Mayor"),CONCATENATE("R1C",'Mapa final'!$U$27),"")</f>
        <v/>
      </c>
      <c r="AF36" s="131" t="str">
        <f>IF(AND('Mapa final'!$AE$28="Baja",'Mapa final'!$AG$28="Mayor"),CONCATENATE("R1C",'Mapa final'!$U$28),"")</f>
        <v/>
      </c>
      <c r="AG36" s="132" t="str">
        <f ca="1">IF(AND('Mapa final'!$AE$29="Baja",'Mapa final'!$AG$29="Mayor"),CONCATENATE("R1C",'Mapa final'!$U$29),"")</f>
        <v/>
      </c>
      <c r="AH36" s="133" t="str">
        <f>IF(AND('Mapa final'!$AE$24="Baja",'Mapa final'!$AG$24="Catastrófico"),CONCATENATE("R1C",'Mapa final'!$U$24),"")</f>
        <v/>
      </c>
      <c r="AI36" s="133" t="str">
        <f>IF(AND('Mapa final'!$AE$25="Baja",'Mapa final'!$AG$25="Catastrófico"),CONCATENATE("R1C",'Mapa final'!$U$25),"")</f>
        <v/>
      </c>
      <c r="AJ36" s="133" t="str">
        <f>IF(AND('Mapa final'!$AE$26="Baja",'Mapa final'!$AG$26="Catastrófico"),CONCATENATE("R1C",'Mapa final'!$U$26),"")</f>
        <v/>
      </c>
      <c r="AK36" s="133" t="str">
        <f ca="1">IF(AND('Mapa final'!$AE$27="Baja",'Mapa final'!$AG$27="Catastrófico"),CONCATENATE("R1C",'Mapa final'!$U$27),"")</f>
        <v/>
      </c>
      <c r="AL36" s="133" t="str">
        <f>IF(AND('Mapa final'!$AE$28="Baja",'Mapa final'!$AG$28="Catastrófico"),CONCATENATE("R1C",'Mapa final'!$U$28),"")</f>
        <v/>
      </c>
      <c r="AM36" s="133" t="str">
        <f ca="1">IF(AND('Mapa final'!$AE$29="Baja",'Mapa final'!$AG$29="Catastrófico"),CONCATENATE("R1C",'Mapa final'!$U$29),"")</f>
        <v/>
      </c>
      <c r="AN36" s="2"/>
      <c r="AO36" s="373" t="s">
        <v>187</v>
      </c>
      <c r="AP36" s="352"/>
      <c r="AQ36" s="352"/>
      <c r="AR36" s="352"/>
      <c r="AS36" s="352"/>
      <c r="AT36" s="353"/>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15" customHeight="1">
      <c r="A37" s="2"/>
      <c r="B37" s="332"/>
      <c r="C37" s="253"/>
      <c r="D37" s="254"/>
      <c r="E37" s="265"/>
      <c r="F37" s="253"/>
      <c r="G37" s="253"/>
      <c r="H37" s="253"/>
      <c r="I37" s="253"/>
      <c r="J37" s="141" t="str">
        <f ca="1">IF(AND('Mapa final'!$AE$31="Baja",'Mapa final'!$AG$31="Leve"),CONCATENATE("R2C",'Mapa final'!$U$31),"")</f>
        <v/>
      </c>
      <c r="K37" s="141" t="str">
        <f ca="1">IF(AND('Mapa final'!$AE$32="Baja",'Mapa final'!$AG$32="Leve"),CONCATENATE("R2C",'Mapa final'!$U$32),"")</f>
        <v/>
      </c>
      <c r="L37" s="141" t="str">
        <f ca="1">IF(AND('Mapa final'!$AE$33="Baja",'Mapa final'!$AG$33="Leve"),CONCATENATE("R2C",'Mapa final'!$U$33),"")</f>
        <v/>
      </c>
      <c r="M37" s="141" t="e">
        <f>IF(AND('Mapa final'!#REF!="Baja",'Mapa final'!#REF!="Leve"),CONCATENATE("R2C",'Mapa final'!#REF!),"")</f>
        <v>#REF!</v>
      </c>
      <c r="N37" s="141" t="e">
        <f>IF(AND('Mapa final'!#REF!="Baja",'Mapa final'!#REF!="Leve"),CONCATENATE("R2C",'Mapa final'!#REF!),"")</f>
        <v>#REF!</v>
      </c>
      <c r="O37" s="142" t="e">
        <f>IF(AND('Mapa final'!#REF!="Baja",'Mapa final'!#REF!="Leve"),CONCATENATE("R2C",'Mapa final'!#REF!),"")</f>
        <v>#REF!</v>
      </c>
      <c r="P37" s="137" t="str">
        <f ca="1">IF(AND('Mapa final'!$AE$31="Baja",'Mapa final'!$AG$31="Menor"),CONCATENATE("R2C",'Mapa final'!$U$31),"")</f>
        <v/>
      </c>
      <c r="Q37" s="137" t="str">
        <f ca="1">IF(AND('Mapa final'!$AE$32="Baja",'Mapa final'!$AG$32="Menor"),CONCATENATE("R2C",'Mapa final'!$U$32),"")</f>
        <v/>
      </c>
      <c r="R37" s="137" t="str">
        <f ca="1">IF(AND('Mapa final'!$AE$33="Baja",'Mapa final'!$AG$33="Menor"),CONCATENATE("R2C",'Mapa final'!$U$33),"")</f>
        <v/>
      </c>
      <c r="S37" s="137" t="e">
        <f>IF(AND('Mapa final'!#REF!="Baja",'Mapa final'!#REF!="Menor"),CONCATENATE("R2C",'Mapa final'!#REF!),"")</f>
        <v>#REF!</v>
      </c>
      <c r="T37" s="137" t="e">
        <f>IF(AND('Mapa final'!#REF!="Baja",'Mapa final'!#REF!="Menor"),CONCATENATE("R2C",'Mapa final'!#REF!),"")</f>
        <v>#REF!</v>
      </c>
      <c r="U37" s="138" t="e">
        <f>IF(AND('Mapa final'!#REF!="Baja",'Mapa final'!#REF!="Menor"),CONCATENATE("R2C",'Mapa final'!#REF!),"")</f>
        <v>#REF!</v>
      </c>
      <c r="V37" s="137" t="str">
        <f ca="1">IF(AND('Mapa final'!$AE$31="Baja",'Mapa final'!$AG$31="Moderado"),CONCATENATE("R2C",'Mapa final'!$U$31),"")</f>
        <v>R2C1</v>
      </c>
      <c r="W37" s="137" t="str">
        <f ca="1">IF(AND('Mapa final'!$AE$32="Baja",'Mapa final'!$AG$32="Moderado"),CONCATENATE("R2C",'Mapa final'!$U$32),"")</f>
        <v>R2C2</v>
      </c>
      <c r="X37" s="137" t="str">
        <f ca="1">IF(AND('Mapa final'!$AE$33="Baja",'Mapa final'!$AG$33="Moderado"),CONCATENATE("R2C",'Mapa final'!$U$33),"")</f>
        <v>R2C1</v>
      </c>
      <c r="Y37" s="137" t="e">
        <f>IF(AND('Mapa final'!#REF!="Baja",'Mapa final'!#REF!="Moderado"),CONCATENATE("R2C",'Mapa final'!#REF!),"")</f>
        <v>#REF!</v>
      </c>
      <c r="Z37" s="137" t="e">
        <f>IF(AND('Mapa final'!#REF!="Baja",'Mapa final'!#REF!="Moderado"),CONCATENATE("R2C",'Mapa final'!#REF!),"")</f>
        <v>#REF!</v>
      </c>
      <c r="AA37" s="138" t="e">
        <f>IF(AND('Mapa final'!#REF!="Baja",'Mapa final'!#REF!="Moderado"),CONCATENATE("R2C",'Mapa final'!#REF!),"")</f>
        <v>#REF!</v>
      </c>
      <c r="AB37" s="131" t="str">
        <f ca="1">IF(AND('Mapa final'!$AE$31="Baja",'Mapa final'!$AG$31="Mayor"),CONCATENATE("R2C",'Mapa final'!$U$31),"")</f>
        <v/>
      </c>
      <c r="AC37" s="131" t="str">
        <f ca="1">IF(AND('Mapa final'!$AE$32="Baja",'Mapa final'!$AG$32="Mayor"),CONCATENATE("R2C",'Mapa final'!$U$32),"")</f>
        <v/>
      </c>
      <c r="AD37" s="131" t="str">
        <f ca="1">IF(AND('Mapa final'!$AE$33="Baja",'Mapa final'!$AG$33="Mayor"),CONCATENATE("R2C",'Mapa final'!$U$33),"")</f>
        <v/>
      </c>
      <c r="AE37" s="131" t="e">
        <f>IF(AND('Mapa final'!#REF!="Baja",'Mapa final'!#REF!="Mayor"),CONCATENATE("R2C",'Mapa final'!#REF!),"")</f>
        <v>#REF!</v>
      </c>
      <c r="AF37" s="131" t="e">
        <f>IF(AND('Mapa final'!#REF!="Baja",'Mapa final'!#REF!="Mayor"),CONCATENATE("R2C",'Mapa final'!#REF!),"")</f>
        <v>#REF!</v>
      </c>
      <c r="AG37" s="132" t="e">
        <f>IF(AND('Mapa final'!#REF!="Baja",'Mapa final'!#REF!="Mayor"),CONCATENATE("R2C",'Mapa final'!#REF!),"")</f>
        <v>#REF!</v>
      </c>
      <c r="AH37" s="133" t="str">
        <f ca="1">IF(AND('Mapa final'!$AE$31="Baja",'Mapa final'!$AG$31="Catastrófico"),CONCATENATE("R2C",'Mapa final'!$U$31),"")</f>
        <v/>
      </c>
      <c r="AI37" s="133" t="str">
        <f ca="1">IF(AND('Mapa final'!$AE$32="Baja",'Mapa final'!$AG$32="Catastrófico"),CONCATENATE("R2C",'Mapa final'!$U$32),"")</f>
        <v/>
      </c>
      <c r="AJ37" s="133" t="str">
        <f ca="1">IF(AND('Mapa final'!$AE$33="Baja",'Mapa final'!$AG$33="Catastrófico"),CONCATENATE("R2C",'Mapa final'!$U$33),"")</f>
        <v/>
      </c>
      <c r="AK37" s="133" t="e">
        <f>IF(AND('Mapa final'!#REF!="Baja",'Mapa final'!#REF!="Catastrófico"),CONCATENATE("R2C",'Mapa final'!#REF!),"")</f>
        <v>#REF!</v>
      </c>
      <c r="AL37" s="133" t="e">
        <f>IF(AND('Mapa final'!#REF!="Baja",'Mapa final'!#REF!="Catastrófico"),CONCATENATE("R2C",'Mapa final'!#REF!),"")</f>
        <v>#REF!</v>
      </c>
      <c r="AM37" s="133" t="e">
        <f>IF(AND('Mapa final'!#REF!="Baja",'Mapa final'!#REF!="Catastrófico"),CONCATENATE("R2C",'Mapa final'!#REF!),"")</f>
        <v>#REF!</v>
      </c>
      <c r="AN37" s="2"/>
      <c r="AO37" s="354"/>
      <c r="AP37" s="253"/>
      <c r="AQ37" s="253"/>
      <c r="AR37" s="253"/>
      <c r="AS37" s="253"/>
      <c r="AT37" s="355"/>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15" customHeight="1">
      <c r="A38" s="2"/>
      <c r="B38" s="332"/>
      <c r="C38" s="253"/>
      <c r="D38" s="254"/>
      <c r="E38" s="265"/>
      <c r="F38" s="253"/>
      <c r="G38" s="253"/>
      <c r="H38" s="253"/>
      <c r="I38" s="253"/>
      <c r="J38" s="141" t="e">
        <f>IF(AND('Mapa final'!#REF!="Baja",'Mapa final'!#REF!="Leve"),CONCATENATE("R3C",'Mapa final'!#REF!),"")</f>
        <v>#REF!</v>
      </c>
      <c r="K38" s="141" t="e">
        <f>IF(AND('Mapa final'!#REF!="Baja",'Mapa final'!#REF!="Leve"),CONCATENATE("R3C",'Mapa final'!#REF!),"")</f>
        <v>#REF!</v>
      </c>
      <c r="L38" s="141" t="e">
        <f>IF(AND('Mapa final'!#REF!="Baja",'Mapa final'!#REF!="Leve"),CONCATENATE("R3C",'Mapa final'!#REF!),"")</f>
        <v>#REF!</v>
      </c>
      <c r="M38" s="141" t="e">
        <f>IF(AND('Mapa final'!#REF!="Baja",'Mapa final'!#REF!="Leve"),CONCATENATE("R3C",'Mapa final'!#REF!),"")</f>
        <v>#REF!</v>
      </c>
      <c r="N38" s="141" t="e">
        <f>IF(AND('Mapa final'!#REF!="Baja",'Mapa final'!#REF!="Leve"),CONCATENATE("R3C",'Mapa final'!#REF!),"")</f>
        <v>#REF!</v>
      </c>
      <c r="O38" s="142" t="e">
        <f>IF(AND('Mapa final'!#REF!="Baja",'Mapa final'!#REF!="Leve"),CONCATENATE("R3C",'Mapa final'!#REF!),"")</f>
        <v>#REF!</v>
      </c>
      <c r="P38" s="137" t="e">
        <f>IF(AND('Mapa final'!#REF!="Baja",'Mapa final'!#REF!="Menor"),CONCATENATE("R3C",'Mapa final'!#REF!),"")</f>
        <v>#REF!</v>
      </c>
      <c r="Q38" s="137" t="e">
        <f>IF(AND('Mapa final'!#REF!="Baja",'Mapa final'!#REF!="Menor"),CONCATENATE("R3C",'Mapa final'!#REF!),"")</f>
        <v>#REF!</v>
      </c>
      <c r="R38" s="137" t="e">
        <f>IF(AND('Mapa final'!#REF!="Baja",'Mapa final'!#REF!="Menor"),CONCATENATE("R3C",'Mapa final'!#REF!),"")</f>
        <v>#REF!</v>
      </c>
      <c r="S38" s="137" t="e">
        <f>IF(AND('Mapa final'!#REF!="Baja",'Mapa final'!#REF!="Menor"),CONCATENATE("R3C",'Mapa final'!#REF!),"")</f>
        <v>#REF!</v>
      </c>
      <c r="T38" s="137" t="e">
        <f>IF(AND('Mapa final'!#REF!="Baja",'Mapa final'!#REF!="Menor"),CONCATENATE("R3C",'Mapa final'!#REF!),"")</f>
        <v>#REF!</v>
      </c>
      <c r="U38" s="138" t="e">
        <f>IF(AND('Mapa final'!#REF!="Baja",'Mapa final'!#REF!="Menor"),CONCATENATE("R3C",'Mapa final'!#REF!),"")</f>
        <v>#REF!</v>
      </c>
      <c r="V38" s="137" t="e">
        <f>IF(AND('Mapa final'!#REF!="Baja",'Mapa final'!#REF!="Moderado"),CONCATENATE("R3C",'Mapa final'!#REF!),"")</f>
        <v>#REF!</v>
      </c>
      <c r="W38" s="137" t="e">
        <f>IF(AND('Mapa final'!#REF!="Baja",'Mapa final'!#REF!="Moderado"),CONCATENATE("R3C",'Mapa final'!#REF!),"")</f>
        <v>#REF!</v>
      </c>
      <c r="X38" s="137" t="e">
        <f>IF(AND('Mapa final'!#REF!="Baja",'Mapa final'!#REF!="Moderado"),CONCATENATE("R3C",'Mapa final'!#REF!),"")</f>
        <v>#REF!</v>
      </c>
      <c r="Y38" s="137" t="e">
        <f>IF(AND('Mapa final'!#REF!="Baja",'Mapa final'!#REF!="Moderado"),CONCATENATE("R3C",'Mapa final'!#REF!),"")</f>
        <v>#REF!</v>
      </c>
      <c r="Z38" s="137" t="e">
        <f>IF(AND('Mapa final'!#REF!="Baja",'Mapa final'!#REF!="Moderado"),CONCATENATE("R3C",'Mapa final'!#REF!),"")</f>
        <v>#REF!</v>
      </c>
      <c r="AA38" s="138" t="e">
        <f>IF(AND('Mapa final'!#REF!="Baja",'Mapa final'!#REF!="Moderado"),CONCATENATE("R3C",'Mapa final'!#REF!),"")</f>
        <v>#REF!</v>
      </c>
      <c r="AB38" s="131" t="e">
        <f>IF(AND('Mapa final'!#REF!="Baja",'Mapa final'!#REF!="Mayor"),CONCATENATE("R3C",'Mapa final'!#REF!),"")</f>
        <v>#REF!</v>
      </c>
      <c r="AC38" s="131" t="e">
        <f>IF(AND('Mapa final'!#REF!="Baja",'Mapa final'!#REF!="Mayor"),CONCATENATE("R3C",'Mapa final'!#REF!),"")</f>
        <v>#REF!</v>
      </c>
      <c r="AD38" s="131" t="e">
        <f>IF(AND('Mapa final'!#REF!="Baja",'Mapa final'!#REF!="Mayor"),CONCATENATE("R3C",'Mapa final'!#REF!),"")</f>
        <v>#REF!</v>
      </c>
      <c r="AE38" s="131" t="e">
        <f>IF(AND('Mapa final'!#REF!="Baja",'Mapa final'!#REF!="Mayor"),CONCATENATE("R3C",'Mapa final'!#REF!),"")</f>
        <v>#REF!</v>
      </c>
      <c r="AF38" s="131" t="e">
        <f>IF(AND('Mapa final'!#REF!="Baja",'Mapa final'!#REF!="Mayor"),CONCATENATE("R3C",'Mapa final'!#REF!),"")</f>
        <v>#REF!</v>
      </c>
      <c r="AG38" s="132" t="e">
        <f>IF(AND('Mapa final'!#REF!="Baja",'Mapa final'!#REF!="Mayor"),CONCATENATE("R3C",'Mapa final'!#REF!),"")</f>
        <v>#REF!</v>
      </c>
      <c r="AH38" s="133" t="e">
        <f>IF(AND('Mapa final'!#REF!="Baja",'Mapa final'!#REF!="Catastrófico"),CONCATENATE("R3C",'Mapa final'!#REF!),"")</f>
        <v>#REF!</v>
      </c>
      <c r="AI38" s="133" t="e">
        <f>IF(AND('Mapa final'!#REF!="Baja",'Mapa final'!#REF!="Catastrófico"),CONCATENATE("R3C",'Mapa final'!#REF!),"")</f>
        <v>#REF!</v>
      </c>
      <c r="AJ38" s="133" t="e">
        <f>IF(AND('Mapa final'!#REF!="Baja",'Mapa final'!#REF!="Catastrófico"),CONCATENATE("R3C",'Mapa final'!#REF!),"")</f>
        <v>#REF!</v>
      </c>
      <c r="AK38" s="133" t="e">
        <f>IF(AND('Mapa final'!#REF!="Baja",'Mapa final'!#REF!="Catastrófico"),CONCATENATE("R3C",'Mapa final'!#REF!),"")</f>
        <v>#REF!</v>
      </c>
      <c r="AL38" s="133" t="e">
        <f>IF(AND('Mapa final'!#REF!="Baja",'Mapa final'!#REF!="Catastrófico"),CONCATENATE("R3C",'Mapa final'!#REF!),"")</f>
        <v>#REF!</v>
      </c>
      <c r="AM38" s="133" t="e">
        <f>IF(AND('Mapa final'!#REF!="Baja",'Mapa final'!#REF!="Catastrófico"),CONCATENATE("R3C",'Mapa final'!#REF!),"")</f>
        <v>#REF!</v>
      </c>
      <c r="AN38" s="2"/>
      <c r="AO38" s="354"/>
      <c r="AP38" s="253"/>
      <c r="AQ38" s="253"/>
      <c r="AR38" s="253"/>
      <c r="AS38" s="253"/>
      <c r="AT38" s="355"/>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15" customHeight="1">
      <c r="A39" s="2"/>
      <c r="B39" s="332"/>
      <c r="C39" s="253"/>
      <c r="D39" s="254"/>
      <c r="E39" s="265"/>
      <c r="F39" s="253"/>
      <c r="G39" s="253"/>
      <c r="H39" s="253"/>
      <c r="I39" s="253"/>
      <c r="J39" s="141" t="e">
        <f>IF(AND('Mapa final'!#REF!="Baja",'Mapa final'!#REF!="Leve"),CONCATENATE("R4C",'Mapa final'!#REF!),"")</f>
        <v>#REF!</v>
      </c>
      <c r="K39" s="141" t="e">
        <f>IF(AND('Mapa final'!#REF!="Baja",'Mapa final'!#REF!="Leve"),CONCATENATE("R4C",'Mapa final'!#REF!),"")</f>
        <v>#REF!</v>
      </c>
      <c r="L39" s="141" t="e">
        <f>IF(AND('Mapa final'!#REF!="Baja",'Mapa final'!#REF!="Leve"),CONCATENATE("R4C",'Mapa final'!#REF!),"")</f>
        <v>#REF!</v>
      </c>
      <c r="M39" s="141" t="e">
        <f>IF(AND('Mapa final'!#REF!="Baja",'Mapa final'!#REF!="Leve"),CONCATENATE("R4C",'Mapa final'!#REF!),"")</f>
        <v>#REF!</v>
      </c>
      <c r="N39" s="141" t="e">
        <f>IF(AND('Mapa final'!#REF!="Baja",'Mapa final'!#REF!="Leve"),CONCATENATE("R4C",'Mapa final'!#REF!),"")</f>
        <v>#REF!</v>
      </c>
      <c r="O39" s="142" t="e">
        <f>IF(AND('Mapa final'!#REF!="Baja",'Mapa final'!#REF!="Leve"),CONCATENATE("R4C",'Mapa final'!#REF!),"")</f>
        <v>#REF!</v>
      </c>
      <c r="P39" s="137" t="e">
        <f>IF(AND('Mapa final'!#REF!="Baja",'Mapa final'!#REF!="Menor"),CONCATENATE("R4C",'Mapa final'!#REF!),"")</f>
        <v>#REF!</v>
      </c>
      <c r="Q39" s="137" t="e">
        <f>IF(AND('Mapa final'!#REF!="Baja",'Mapa final'!#REF!="Menor"),CONCATENATE("R4C",'Mapa final'!#REF!),"")</f>
        <v>#REF!</v>
      </c>
      <c r="R39" s="137" t="e">
        <f>IF(AND('Mapa final'!#REF!="Baja",'Mapa final'!#REF!="Menor"),CONCATENATE("R4C",'Mapa final'!#REF!),"")</f>
        <v>#REF!</v>
      </c>
      <c r="S39" s="137" t="e">
        <f>IF(AND('Mapa final'!#REF!="Baja",'Mapa final'!#REF!="Menor"),CONCATENATE("R4C",'Mapa final'!#REF!),"")</f>
        <v>#REF!</v>
      </c>
      <c r="T39" s="137" t="e">
        <f>IF(AND('Mapa final'!#REF!="Baja",'Mapa final'!#REF!="Menor"),CONCATENATE("R4C",'Mapa final'!#REF!),"")</f>
        <v>#REF!</v>
      </c>
      <c r="U39" s="138" t="e">
        <f>IF(AND('Mapa final'!#REF!="Baja",'Mapa final'!#REF!="Menor"),CONCATENATE("R4C",'Mapa final'!#REF!),"")</f>
        <v>#REF!</v>
      </c>
      <c r="V39" s="137" t="e">
        <f>IF(AND('Mapa final'!#REF!="Baja",'Mapa final'!#REF!="Moderado"),CONCATENATE("R4C",'Mapa final'!#REF!),"")</f>
        <v>#REF!</v>
      </c>
      <c r="W39" s="137" t="e">
        <f>IF(AND('Mapa final'!#REF!="Baja",'Mapa final'!#REF!="Moderado"),CONCATENATE("R4C",'Mapa final'!#REF!),"")</f>
        <v>#REF!</v>
      </c>
      <c r="X39" s="137" t="e">
        <f>IF(AND('Mapa final'!#REF!="Baja",'Mapa final'!#REF!="Moderado"),CONCATENATE("R4C",'Mapa final'!#REF!),"")</f>
        <v>#REF!</v>
      </c>
      <c r="Y39" s="137" t="e">
        <f>IF(AND('Mapa final'!#REF!="Baja",'Mapa final'!#REF!="Moderado"),CONCATENATE("R4C",'Mapa final'!#REF!),"")</f>
        <v>#REF!</v>
      </c>
      <c r="Z39" s="137" t="e">
        <f>IF(AND('Mapa final'!#REF!="Baja",'Mapa final'!#REF!="Moderado"),CONCATENATE("R4C",'Mapa final'!#REF!),"")</f>
        <v>#REF!</v>
      </c>
      <c r="AA39" s="138" t="e">
        <f>IF(AND('Mapa final'!#REF!="Baja",'Mapa final'!#REF!="Moderado"),CONCATENATE("R4C",'Mapa final'!#REF!),"")</f>
        <v>#REF!</v>
      </c>
      <c r="AB39" s="131" t="e">
        <f>IF(AND('Mapa final'!#REF!="Baja",'Mapa final'!#REF!="Mayor"),CONCATENATE("R4C",'Mapa final'!#REF!),"")</f>
        <v>#REF!</v>
      </c>
      <c r="AC39" s="131" t="e">
        <f>IF(AND('Mapa final'!#REF!="Baja",'Mapa final'!#REF!="Mayor"),CONCATENATE("R4C",'Mapa final'!#REF!),"")</f>
        <v>#REF!</v>
      </c>
      <c r="AD39" s="131" t="e">
        <f>IF(AND('Mapa final'!#REF!="Baja",'Mapa final'!#REF!="Mayor"),CONCATENATE("R4C",'Mapa final'!#REF!),"")</f>
        <v>#REF!</v>
      </c>
      <c r="AE39" s="131" t="e">
        <f>IF(AND('Mapa final'!#REF!="Baja",'Mapa final'!#REF!="Mayor"),CONCATENATE("R4C",'Mapa final'!#REF!),"")</f>
        <v>#REF!</v>
      </c>
      <c r="AF39" s="131" t="e">
        <f>IF(AND('Mapa final'!#REF!="Baja",'Mapa final'!#REF!="Mayor"),CONCATENATE("R4C",'Mapa final'!#REF!),"")</f>
        <v>#REF!</v>
      </c>
      <c r="AG39" s="132" t="e">
        <f>IF(AND('Mapa final'!#REF!="Baja",'Mapa final'!#REF!="Mayor"),CONCATENATE("R4C",'Mapa final'!#REF!),"")</f>
        <v>#REF!</v>
      </c>
      <c r="AH39" s="133" t="e">
        <f>IF(AND('Mapa final'!#REF!="Baja",'Mapa final'!#REF!="Catastrófico"),CONCATENATE("R4C",'Mapa final'!#REF!),"")</f>
        <v>#REF!</v>
      </c>
      <c r="AI39" s="133" t="e">
        <f>IF(AND('Mapa final'!#REF!="Baja",'Mapa final'!#REF!="Catastrófico"),CONCATENATE("R4C",'Mapa final'!#REF!),"")</f>
        <v>#REF!</v>
      </c>
      <c r="AJ39" s="133" t="e">
        <f>IF(AND('Mapa final'!#REF!="Baja",'Mapa final'!#REF!="Catastrófico"),CONCATENATE("R4C",'Mapa final'!#REF!),"")</f>
        <v>#REF!</v>
      </c>
      <c r="AK39" s="133" t="e">
        <f>IF(AND('Mapa final'!#REF!="Baja",'Mapa final'!#REF!="Catastrófico"),CONCATENATE("R4C",'Mapa final'!#REF!),"")</f>
        <v>#REF!</v>
      </c>
      <c r="AL39" s="133" t="e">
        <f>IF(AND('Mapa final'!#REF!="Baja",'Mapa final'!#REF!="Catastrófico"),CONCATENATE("R4C",'Mapa final'!#REF!),"")</f>
        <v>#REF!</v>
      </c>
      <c r="AM39" s="133" t="e">
        <f>IF(AND('Mapa final'!#REF!="Baja",'Mapa final'!#REF!="Catastrófico"),CONCATENATE("R4C",'Mapa final'!#REF!),"")</f>
        <v>#REF!</v>
      </c>
      <c r="AN39" s="2"/>
      <c r="AO39" s="354"/>
      <c r="AP39" s="253"/>
      <c r="AQ39" s="253"/>
      <c r="AR39" s="253"/>
      <c r="AS39" s="253"/>
      <c r="AT39" s="355"/>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15" customHeight="1">
      <c r="A40" s="2"/>
      <c r="B40" s="332"/>
      <c r="C40" s="253"/>
      <c r="D40" s="254"/>
      <c r="E40" s="265"/>
      <c r="F40" s="253"/>
      <c r="G40" s="253"/>
      <c r="H40" s="253"/>
      <c r="I40" s="253"/>
      <c r="J40" s="141" t="e">
        <f>IF(AND('Mapa final'!#REF!="Baja",'Mapa final'!#REF!="Leve"),CONCATENATE("R5C",'Mapa final'!#REF!),"")</f>
        <v>#REF!</v>
      </c>
      <c r="K40" s="141" t="e">
        <f>IF(AND('Mapa final'!#REF!="Baja",'Mapa final'!#REF!="Leve"),CONCATENATE("R5C",'Mapa final'!#REF!),"")</f>
        <v>#REF!</v>
      </c>
      <c r="L40" s="141" t="e">
        <f>IF(AND('Mapa final'!#REF!="Baja",'Mapa final'!#REF!="Leve"),CONCATENATE("R5C",'Mapa final'!#REF!),"")</f>
        <v>#REF!</v>
      </c>
      <c r="M40" s="141" t="e">
        <f>IF(AND('Mapa final'!#REF!="Baja",'Mapa final'!#REF!="Leve"),CONCATENATE("R5C",'Mapa final'!#REF!),"")</f>
        <v>#REF!</v>
      </c>
      <c r="N40" s="141" t="e">
        <f>IF(AND('Mapa final'!#REF!="Baja",'Mapa final'!#REF!="Leve"),CONCATENATE("R5C",'Mapa final'!#REF!),"")</f>
        <v>#REF!</v>
      </c>
      <c r="O40" s="142" t="e">
        <f>IF(AND('Mapa final'!#REF!="Baja",'Mapa final'!#REF!="Leve"),CONCATENATE("R5C",'Mapa final'!#REF!),"")</f>
        <v>#REF!</v>
      </c>
      <c r="P40" s="137" t="e">
        <f>IF(AND('Mapa final'!#REF!="Baja",'Mapa final'!#REF!="Menor"),CONCATENATE("R5C",'Mapa final'!#REF!),"")</f>
        <v>#REF!</v>
      </c>
      <c r="Q40" s="137" t="e">
        <f>IF(AND('Mapa final'!#REF!="Baja",'Mapa final'!#REF!="Menor"),CONCATENATE("R5C",'Mapa final'!#REF!),"")</f>
        <v>#REF!</v>
      </c>
      <c r="R40" s="137" t="e">
        <f>IF(AND('Mapa final'!#REF!="Baja",'Mapa final'!#REF!="Menor"),CONCATENATE("R5C",'Mapa final'!#REF!),"")</f>
        <v>#REF!</v>
      </c>
      <c r="S40" s="137" t="e">
        <f>IF(AND('Mapa final'!#REF!="Baja",'Mapa final'!#REF!="Menor"),CONCATENATE("R5C",'Mapa final'!#REF!),"")</f>
        <v>#REF!</v>
      </c>
      <c r="T40" s="137" t="e">
        <f>IF(AND('Mapa final'!#REF!="Baja",'Mapa final'!#REF!="Menor"),CONCATENATE("R5C",'Mapa final'!#REF!),"")</f>
        <v>#REF!</v>
      </c>
      <c r="U40" s="138" t="e">
        <f>IF(AND('Mapa final'!#REF!="Baja",'Mapa final'!#REF!="Menor"),CONCATENATE("R5C",'Mapa final'!#REF!),"")</f>
        <v>#REF!</v>
      </c>
      <c r="V40" s="137" t="e">
        <f>IF(AND('Mapa final'!#REF!="Baja",'Mapa final'!#REF!="Moderado"),CONCATENATE("R5C",'Mapa final'!#REF!),"")</f>
        <v>#REF!</v>
      </c>
      <c r="W40" s="137" t="e">
        <f>IF(AND('Mapa final'!#REF!="Baja",'Mapa final'!#REF!="Moderado"),CONCATENATE("R5C",'Mapa final'!#REF!),"")</f>
        <v>#REF!</v>
      </c>
      <c r="X40" s="137" t="e">
        <f>IF(AND('Mapa final'!#REF!="Baja",'Mapa final'!#REF!="Moderado"),CONCATENATE("R5C",'Mapa final'!#REF!),"")</f>
        <v>#REF!</v>
      </c>
      <c r="Y40" s="137" t="e">
        <f>IF(AND('Mapa final'!#REF!="Baja",'Mapa final'!#REF!="Moderado"),CONCATENATE("R5C",'Mapa final'!#REF!),"")</f>
        <v>#REF!</v>
      </c>
      <c r="Z40" s="137" t="e">
        <f>IF(AND('Mapa final'!#REF!="Baja",'Mapa final'!#REF!="Moderado"),CONCATENATE("R5C",'Mapa final'!#REF!),"")</f>
        <v>#REF!</v>
      </c>
      <c r="AA40" s="138" t="e">
        <f>IF(AND('Mapa final'!#REF!="Baja",'Mapa final'!#REF!="Moderado"),CONCATENATE("R5C",'Mapa final'!#REF!),"")</f>
        <v>#REF!</v>
      </c>
      <c r="AB40" s="131" t="e">
        <f>IF(AND('Mapa final'!#REF!="Baja",'Mapa final'!#REF!="Mayor"),CONCATENATE("R5C",'Mapa final'!#REF!),"")</f>
        <v>#REF!</v>
      </c>
      <c r="AC40" s="131" t="e">
        <f>IF(AND('Mapa final'!#REF!="Baja",'Mapa final'!#REF!="Mayor"),CONCATENATE("R5C",'Mapa final'!#REF!),"")</f>
        <v>#REF!</v>
      </c>
      <c r="AD40" s="131" t="e">
        <f>IF(AND('Mapa final'!#REF!="Baja",'Mapa final'!#REF!="Mayor"),CONCATENATE("R5C",'Mapa final'!#REF!),"")</f>
        <v>#REF!</v>
      </c>
      <c r="AE40" s="131" t="e">
        <f>IF(AND('Mapa final'!#REF!="Baja",'Mapa final'!#REF!="Mayor"),CONCATENATE("R5C",'Mapa final'!#REF!),"")</f>
        <v>#REF!</v>
      </c>
      <c r="AF40" s="131" t="e">
        <f>IF(AND('Mapa final'!#REF!="Baja",'Mapa final'!#REF!="Mayor"),CONCATENATE("R5C",'Mapa final'!#REF!),"")</f>
        <v>#REF!</v>
      </c>
      <c r="AG40" s="132" t="e">
        <f>IF(AND('Mapa final'!#REF!="Baja",'Mapa final'!#REF!="Mayor"),CONCATENATE("R5C",'Mapa final'!#REF!),"")</f>
        <v>#REF!</v>
      </c>
      <c r="AH40" s="133" t="e">
        <f>IF(AND('Mapa final'!#REF!="Baja",'Mapa final'!#REF!="Catastrófico"),CONCATENATE("R5C",'Mapa final'!#REF!),"")</f>
        <v>#REF!</v>
      </c>
      <c r="AI40" s="133" t="e">
        <f>IF(AND('Mapa final'!#REF!="Baja",'Mapa final'!#REF!="Catastrófico"),CONCATENATE("R5C",'Mapa final'!#REF!),"")</f>
        <v>#REF!</v>
      </c>
      <c r="AJ40" s="133" t="e">
        <f>IF(AND('Mapa final'!#REF!="Baja",'Mapa final'!#REF!="Catastrófico"),CONCATENATE("R5C",'Mapa final'!#REF!),"")</f>
        <v>#REF!</v>
      </c>
      <c r="AK40" s="133" t="e">
        <f>IF(AND('Mapa final'!#REF!="Baja",'Mapa final'!#REF!="Catastrófico"),CONCATENATE("R5C",'Mapa final'!#REF!),"")</f>
        <v>#REF!</v>
      </c>
      <c r="AL40" s="133" t="e">
        <f>IF(AND('Mapa final'!#REF!="Baja",'Mapa final'!#REF!="Catastrófico"),CONCATENATE("R5C",'Mapa final'!#REF!),"")</f>
        <v>#REF!</v>
      </c>
      <c r="AM40" s="133" t="e">
        <f>IF(AND('Mapa final'!#REF!="Baja",'Mapa final'!#REF!="Catastrófico"),CONCATENATE("R5C",'Mapa final'!#REF!),"")</f>
        <v>#REF!</v>
      </c>
      <c r="AN40" s="2"/>
      <c r="AO40" s="354"/>
      <c r="AP40" s="253"/>
      <c r="AQ40" s="253"/>
      <c r="AR40" s="253"/>
      <c r="AS40" s="253"/>
      <c r="AT40" s="355"/>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15" customHeight="1">
      <c r="A41" s="2"/>
      <c r="B41" s="332"/>
      <c r="C41" s="253"/>
      <c r="D41" s="254"/>
      <c r="E41" s="265"/>
      <c r="F41" s="253"/>
      <c r="G41" s="253"/>
      <c r="H41" s="253"/>
      <c r="I41" s="253"/>
      <c r="J41" s="141" t="e">
        <f>IF(AND('Mapa final'!#REF!="Baja",'Mapa final'!#REF!="Leve"),CONCATENATE("R6C",'Mapa final'!#REF!),"")</f>
        <v>#REF!</v>
      </c>
      <c r="K41" s="141" t="e">
        <f>IF(AND('Mapa final'!#REF!="Baja",'Mapa final'!#REF!="Leve"),CONCATENATE("R6C",'Mapa final'!#REF!),"")</f>
        <v>#REF!</v>
      </c>
      <c r="L41" s="141" t="e">
        <f>IF(AND('Mapa final'!#REF!="Baja",'Mapa final'!#REF!="Leve"),CONCATENATE("R6C",'Mapa final'!#REF!),"")</f>
        <v>#REF!</v>
      </c>
      <c r="M41" s="141" t="e">
        <f>IF(AND('Mapa final'!#REF!="Baja",'Mapa final'!#REF!="Leve"),CONCATENATE("R6C",'Mapa final'!#REF!),"")</f>
        <v>#REF!</v>
      </c>
      <c r="N41" s="141" t="e">
        <f>IF(AND('Mapa final'!#REF!="Baja",'Mapa final'!#REF!="Leve"),CONCATENATE("R6C",'Mapa final'!#REF!),"")</f>
        <v>#REF!</v>
      </c>
      <c r="O41" s="142" t="e">
        <f>IF(AND('Mapa final'!#REF!="Baja",'Mapa final'!#REF!="Leve"),CONCATENATE("R6C",'Mapa final'!#REF!),"")</f>
        <v>#REF!</v>
      </c>
      <c r="P41" s="137" t="e">
        <f>IF(AND('Mapa final'!#REF!="Baja",'Mapa final'!#REF!="Menor"),CONCATENATE("R6C",'Mapa final'!#REF!),"")</f>
        <v>#REF!</v>
      </c>
      <c r="Q41" s="137" t="e">
        <f>IF(AND('Mapa final'!#REF!="Baja",'Mapa final'!#REF!="Menor"),CONCATENATE("R6C",'Mapa final'!#REF!),"")</f>
        <v>#REF!</v>
      </c>
      <c r="R41" s="137" t="e">
        <f>IF(AND('Mapa final'!#REF!="Baja",'Mapa final'!#REF!="Menor"),CONCATENATE("R6C",'Mapa final'!#REF!),"")</f>
        <v>#REF!</v>
      </c>
      <c r="S41" s="137" t="e">
        <f>IF(AND('Mapa final'!#REF!="Baja",'Mapa final'!#REF!="Menor"),CONCATENATE("R6C",'Mapa final'!#REF!),"")</f>
        <v>#REF!</v>
      </c>
      <c r="T41" s="137" t="e">
        <f>IF(AND('Mapa final'!#REF!="Baja",'Mapa final'!#REF!="Menor"),CONCATENATE("R6C",'Mapa final'!#REF!),"")</f>
        <v>#REF!</v>
      </c>
      <c r="U41" s="138" t="e">
        <f>IF(AND('Mapa final'!#REF!="Baja",'Mapa final'!#REF!="Menor"),CONCATENATE("R6C",'Mapa final'!#REF!),"")</f>
        <v>#REF!</v>
      </c>
      <c r="V41" s="137" t="e">
        <f>IF(AND('Mapa final'!#REF!="Baja",'Mapa final'!#REF!="Moderado"),CONCATENATE("R6C",'Mapa final'!#REF!),"")</f>
        <v>#REF!</v>
      </c>
      <c r="W41" s="137" t="e">
        <f>IF(AND('Mapa final'!#REF!="Baja",'Mapa final'!#REF!="Moderado"),CONCATENATE("R6C",'Mapa final'!#REF!),"")</f>
        <v>#REF!</v>
      </c>
      <c r="X41" s="137" t="e">
        <f>IF(AND('Mapa final'!#REF!="Baja",'Mapa final'!#REF!="Moderado"),CONCATENATE("R6C",'Mapa final'!#REF!),"")</f>
        <v>#REF!</v>
      </c>
      <c r="Y41" s="137" t="e">
        <f>IF(AND('Mapa final'!#REF!="Baja",'Mapa final'!#REF!="Moderado"),CONCATENATE("R6C",'Mapa final'!#REF!),"")</f>
        <v>#REF!</v>
      </c>
      <c r="Z41" s="137" t="e">
        <f>IF(AND('Mapa final'!#REF!="Baja",'Mapa final'!#REF!="Moderado"),CONCATENATE("R6C",'Mapa final'!#REF!),"")</f>
        <v>#REF!</v>
      </c>
      <c r="AA41" s="138" t="e">
        <f>IF(AND('Mapa final'!#REF!="Baja",'Mapa final'!#REF!="Moderado"),CONCATENATE("R6C",'Mapa final'!#REF!),"")</f>
        <v>#REF!</v>
      </c>
      <c r="AB41" s="131" t="e">
        <f>IF(AND('Mapa final'!#REF!="Baja",'Mapa final'!#REF!="Mayor"),CONCATENATE("R6C",'Mapa final'!#REF!),"")</f>
        <v>#REF!</v>
      </c>
      <c r="AC41" s="131" t="e">
        <f>IF(AND('Mapa final'!#REF!="Baja",'Mapa final'!#REF!="Mayor"),CONCATENATE("R6C",'Mapa final'!#REF!),"")</f>
        <v>#REF!</v>
      </c>
      <c r="AD41" s="131" t="e">
        <f>IF(AND('Mapa final'!#REF!="Baja",'Mapa final'!#REF!="Mayor"),CONCATENATE("R6C",'Mapa final'!#REF!),"")</f>
        <v>#REF!</v>
      </c>
      <c r="AE41" s="131" t="e">
        <f>IF(AND('Mapa final'!#REF!="Baja",'Mapa final'!#REF!="Mayor"),CONCATENATE("R6C",'Mapa final'!#REF!),"")</f>
        <v>#REF!</v>
      </c>
      <c r="AF41" s="131" t="e">
        <f>IF(AND('Mapa final'!#REF!="Baja",'Mapa final'!#REF!="Mayor"),CONCATENATE("R6C",'Mapa final'!#REF!),"")</f>
        <v>#REF!</v>
      </c>
      <c r="AG41" s="132" t="e">
        <f>IF(AND('Mapa final'!#REF!="Baja",'Mapa final'!#REF!="Mayor"),CONCATENATE("R6C",'Mapa final'!#REF!),"")</f>
        <v>#REF!</v>
      </c>
      <c r="AH41" s="133" t="e">
        <f>IF(AND('Mapa final'!#REF!="Baja",'Mapa final'!#REF!="Catastrófico"),CONCATENATE("R6C",'Mapa final'!#REF!),"")</f>
        <v>#REF!</v>
      </c>
      <c r="AI41" s="133" t="e">
        <f>IF(AND('Mapa final'!#REF!="Baja",'Mapa final'!#REF!="Catastrófico"),CONCATENATE("R6C",'Mapa final'!#REF!),"")</f>
        <v>#REF!</v>
      </c>
      <c r="AJ41" s="133" t="e">
        <f>IF(AND('Mapa final'!#REF!="Baja",'Mapa final'!#REF!="Catastrófico"),CONCATENATE("R6C",'Mapa final'!#REF!),"")</f>
        <v>#REF!</v>
      </c>
      <c r="AK41" s="133" t="e">
        <f>IF(AND('Mapa final'!#REF!="Baja",'Mapa final'!#REF!="Catastrófico"),CONCATENATE("R6C",'Mapa final'!#REF!),"")</f>
        <v>#REF!</v>
      </c>
      <c r="AL41" s="133" t="e">
        <f>IF(AND('Mapa final'!#REF!="Baja",'Mapa final'!#REF!="Catastrófico"),CONCATENATE("R6C",'Mapa final'!#REF!),"")</f>
        <v>#REF!</v>
      </c>
      <c r="AM41" s="133" t="e">
        <f>IF(AND('Mapa final'!#REF!="Baja",'Mapa final'!#REF!="Catastrófico"),CONCATENATE("R6C",'Mapa final'!#REF!),"")</f>
        <v>#REF!</v>
      </c>
      <c r="AN41" s="2"/>
      <c r="AO41" s="354"/>
      <c r="AP41" s="253"/>
      <c r="AQ41" s="253"/>
      <c r="AR41" s="253"/>
      <c r="AS41" s="253"/>
      <c r="AT41" s="355"/>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15" customHeight="1">
      <c r="A42" s="2"/>
      <c r="B42" s="332"/>
      <c r="C42" s="253"/>
      <c r="D42" s="254"/>
      <c r="E42" s="265"/>
      <c r="F42" s="253"/>
      <c r="G42" s="253"/>
      <c r="H42" s="253"/>
      <c r="I42" s="253"/>
      <c r="J42" s="141" t="e">
        <f>IF(AND('Mapa final'!#REF!="Baja",'Mapa final'!#REF!="Leve"),CONCATENATE("R7C",'Mapa final'!#REF!),"")</f>
        <v>#REF!</v>
      </c>
      <c r="K42" s="141" t="e">
        <f>IF(AND('Mapa final'!#REF!="Baja",'Mapa final'!#REF!="Leve"),CONCATENATE("R7C",'Mapa final'!#REF!),"")</f>
        <v>#REF!</v>
      </c>
      <c r="L42" s="141" t="e">
        <f>IF(AND('Mapa final'!#REF!="Baja",'Mapa final'!#REF!="Leve"),CONCATENATE("R7C",'Mapa final'!#REF!),"")</f>
        <v>#REF!</v>
      </c>
      <c r="M42" s="141" t="e">
        <f>IF(AND('Mapa final'!#REF!="Baja",'Mapa final'!#REF!="Leve"),CONCATENATE("R7C",'Mapa final'!#REF!),"")</f>
        <v>#REF!</v>
      </c>
      <c r="N42" s="141" t="e">
        <f>IF(AND('Mapa final'!#REF!="Baja",'Mapa final'!#REF!="Leve"),CONCATENATE("R7C",'Mapa final'!#REF!),"")</f>
        <v>#REF!</v>
      </c>
      <c r="O42" s="142" t="e">
        <f>IF(AND('Mapa final'!#REF!="Baja",'Mapa final'!#REF!="Leve"),CONCATENATE("R7C",'Mapa final'!#REF!),"")</f>
        <v>#REF!</v>
      </c>
      <c r="P42" s="137" t="e">
        <f>IF(AND('Mapa final'!#REF!="Baja",'Mapa final'!#REF!="Menor"),CONCATENATE("R7C",'Mapa final'!#REF!),"")</f>
        <v>#REF!</v>
      </c>
      <c r="Q42" s="137" t="e">
        <f>IF(AND('Mapa final'!#REF!="Baja",'Mapa final'!#REF!="Menor"),CONCATENATE("R7C",'Mapa final'!#REF!),"")</f>
        <v>#REF!</v>
      </c>
      <c r="R42" s="137" t="e">
        <f>IF(AND('Mapa final'!#REF!="Baja",'Mapa final'!#REF!="Menor"),CONCATENATE("R7C",'Mapa final'!#REF!),"")</f>
        <v>#REF!</v>
      </c>
      <c r="S42" s="137" t="e">
        <f>IF(AND('Mapa final'!#REF!="Baja",'Mapa final'!#REF!="Menor"),CONCATENATE("R7C",'Mapa final'!#REF!),"")</f>
        <v>#REF!</v>
      </c>
      <c r="T42" s="137" t="e">
        <f>IF(AND('Mapa final'!#REF!="Baja",'Mapa final'!#REF!="Menor"),CONCATENATE("R7C",'Mapa final'!#REF!),"")</f>
        <v>#REF!</v>
      </c>
      <c r="U42" s="138" t="e">
        <f>IF(AND('Mapa final'!#REF!="Baja",'Mapa final'!#REF!="Menor"),CONCATENATE("R7C",'Mapa final'!#REF!),"")</f>
        <v>#REF!</v>
      </c>
      <c r="V42" s="137" t="e">
        <f>IF(AND('Mapa final'!#REF!="Baja",'Mapa final'!#REF!="Moderado"),CONCATENATE("R7C",'Mapa final'!#REF!),"")</f>
        <v>#REF!</v>
      </c>
      <c r="W42" s="137" t="e">
        <f>IF(AND('Mapa final'!#REF!="Baja",'Mapa final'!#REF!="Moderado"),CONCATENATE("R7C",'Mapa final'!#REF!),"")</f>
        <v>#REF!</v>
      </c>
      <c r="X42" s="137" t="e">
        <f>IF(AND('Mapa final'!#REF!="Baja",'Mapa final'!#REF!="Moderado"),CONCATENATE("R7C",'Mapa final'!#REF!),"")</f>
        <v>#REF!</v>
      </c>
      <c r="Y42" s="137" t="e">
        <f>IF(AND('Mapa final'!#REF!="Baja",'Mapa final'!#REF!="Moderado"),CONCATENATE("R7C",'Mapa final'!#REF!),"")</f>
        <v>#REF!</v>
      </c>
      <c r="Z42" s="137" t="e">
        <f>IF(AND('Mapa final'!#REF!="Baja",'Mapa final'!#REF!="Moderado"),CONCATENATE("R7C",'Mapa final'!#REF!),"")</f>
        <v>#REF!</v>
      </c>
      <c r="AA42" s="138" t="e">
        <f>IF(AND('Mapa final'!#REF!="Baja",'Mapa final'!#REF!="Moderado"),CONCATENATE("R7C",'Mapa final'!#REF!),"")</f>
        <v>#REF!</v>
      </c>
      <c r="AB42" s="131" t="e">
        <f>IF(AND('Mapa final'!#REF!="Baja",'Mapa final'!#REF!="Mayor"),CONCATENATE("R7C",'Mapa final'!#REF!),"")</f>
        <v>#REF!</v>
      </c>
      <c r="AC42" s="131" t="e">
        <f>IF(AND('Mapa final'!#REF!="Baja",'Mapa final'!#REF!="Mayor"),CONCATENATE("R7C",'Mapa final'!#REF!),"")</f>
        <v>#REF!</v>
      </c>
      <c r="AD42" s="131" t="e">
        <f>IF(AND('Mapa final'!#REF!="Baja",'Mapa final'!#REF!="Mayor"),CONCATENATE("R7C",'Mapa final'!#REF!),"")</f>
        <v>#REF!</v>
      </c>
      <c r="AE42" s="131" t="e">
        <f>IF(AND('Mapa final'!#REF!="Baja",'Mapa final'!#REF!="Mayor"),CONCATENATE("R7C",'Mapa final'!#REF!),"")</f>
        <v>#REF!</v>
      </c>
      <c r="AF42" s="131" t="e">
        <f>IF(AND('Mapa final'!#REF!="Baja",'Mapa final'!#REF!="Mayor"),CONCATENATE("R7C",'Mapa final'!#REF!),"")</f>
        <v>#REF!</v>
      </c>
      <c r="AG42" s="132" t="e">
        <f>IF(AND('Mapa final'!#REF!="Baja",'Mapa final'!#REF!="Mayor"),CONCATENATE("R7C",'Mapa final'!#REF!),"")</f>
        <v>#REF!</v>
      </c>
      <c r="AH42" s="133" t="e">
        <f>IF(AND('Mapa final'!#REF!="Baja",'Mapa final'!#REF!="Catastrófico"),CONCATENATE("R7C",'Mapa final'!#REF!),"")</f>
        <v>#REF!</v>
      </c>
      <c r="AI42" s="133" t="e">
        <f>IF(AND('Mapa final'!#REF!="Baja",'Mapa final'!#REF!="Catastrófico"),CONCATENATE("R7C",'Mapa final'!#REF!),"")</f>
        <v>#REF!</v>
      </c>
      <c r="AJ42" s="133" t="e">
        <f>IF(AND('Mapa final'!#REF!="Baja",'Mapa final'!#REF!="Catastrófico"),CONCATENATE("R7C",'Mapa final'!#REF!),"")</f>
        <v>#REF!</v>
      </c>
      <c r="AK42" s="133" t="e">
        <f>IF(AND('Mapa final'!#REF!="Baja",'Mapa final'!#REF!="Catastrófico"),CONCATENATE("R7C",'Mapa final'!#REF!),"")</f>
        <v>#REF!</v>
      </c>
      <c r="AL42" s="133" t="e">
        <f>IF(AND('Mapa final'!#REF!="Baja",'Mapa final'!#REF!="Catastrófico"),CONCATENATE("R7C",'Mapa final'!#REF!),"")</f>
        <v>#REF!</v>
      </c>
      <c r="AM42" s="133" t="e">
        <f>IF(AND('Mapa final'!#REF!="Baja",'Mapa final'!#REF!="Catastrófico"),CONCATENATE("R7C",'Mapa final'!#REF!),"")</f>
        <v>#REF!</v>
      </c>
      <c r="AN42" s="2"/>
      <c r="AO42" s="354"/>
      <c r="AP42" s="253"/>
      <c r="AQ42" s="253"/>
      <c r="AR42" s="253"/>
      <c r="AS42" s="253"/>
      <c r="AT42" s="355"/>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15" customHeight="1">
      <c r="A43" s="2"/>
      <c r="B43" s="332"/>
      <c r="C43" s="253"/>
      <c r="D43" s="254"/>
      <c r="E43" s="265"/>
      <c r="F43" s="253"/>
      <c r="G43" s="253"/>
      <c r="H43" s="253"/>
      <c r="I43" s="253"/>
      <c r="J43" s="141" t="e">
        <f>IF(AND('Mapa final'!#REF!="Baja",'Mapa final'!#REF!="Leve"),CONCATENATE("R8C",'Mapa final'!#REF!),"")</f>
        <v>#REF!</v>
      </c>
      <c r="K43" s="141" t="e">
        <f>IF(AND('Mapa final'!#REF!="Baja",'Mapa final'!#REF!="Leve"),CONCATENATE("R8C",'Mapa final'!#REF!),"")</f>
        <v>#REF!</v>
      </c>
      <c r="L43" s="141" t="e">
        <f>IF(AND('Mapa final'!#REF!="Baja",'Mapa final'!#REF!="Leve"),CONCATENATE("R8C",'Mapa final'!#REF!),"")</f>
        <v>#REF!</v>
      </c>
      <c r="M43" s="141" t="e">
        <f>IF(AND('Mapa final'!#REF!="Baja",'Mapa final'!#REF!="Leve"),CONCATENATE("R8C",'Mapa final'!#REF!),"")</f>
        <v>#REF!</v>
      </c>
      <c r="N43" s="141" t="e">
        <f>IF(AND('Mapa final'!#REF!="Baja",'Mapa final'!#REF!="Leve"),CONCATENATE("R8C",'Mapa final'!#REF!),"")</f>
        <v>#REF!</v>
      </c>
      <c r="O43" s="142" t="e">
        <f>IF(AND('Mapa final'!#REF!="Baja",'Mapa final'!#REF!="Leve"),CONCATENATE("R8C",'Mapa final'!#REF!),"")</f>
        <v>#REF!</v>
      </c>
      <c r="P43" s="137" t="e">
        <f>IF(AND('Mapa final'!#REF!="Baja",'Mapa final'!#REF!="Menor"),CONCATENATE("R8C",'Mapa final'!#REF!),"")</f>
        <v>#REF!</v>
      </c>
      <c r="Q43" s="137" t="e">
        <f>IF(AND('Mapa final'!#REF!="Baja",'Mapa final'!#REF!="Menor"),CONCATENATE("R8C",'Mapa final'!#REF!),"")</f>
        <v>#REF!</v>
      </c>
      <c r="R43" s="137" t="e">
        <f>IF(AND('Mapa final'!#REF!="Baja",'Mapa final'!#REF!="Menor"),CONCATENATE("R8C",'Mapa final'!#REF!),"")</f>
        <v>#REF!</v>
      </c>
      <c r="S43" s="137" t="e">
        <f>IF(AND('Mapa final'!#REF!="Baja",'Mapa final'!#REF!="Menor"),CONCATENATE("R8C",'Mapa final'!#REF!),"")</f>
        <v>#REF!</v>
      </c>
      <c r="T43" s="137" t="e">
        <f>IF(AND('Mapa final'!#REF!="Baja",'Mapa final'!#REF!="Menor"),CONCATENATE("R8C",'Mapa final'!#REF!),"")</f>
        <v>#REF!</v>
      </c>
      <c r="U43" s="138" t="e">
        <f>IF(AND('Mapa final'!#REF!="Baja",'Mapa final'!#REF!="Menor"),CONCATENATE("R8C",'Mapa final'!#REF!),"")</f>
        <v>#REF!</v>
      </c>
      <c r="V43" s="137" t="e">
        <f>IF(AND('Mapa final'!#REF!="Baja",'Mapa final'!#REF!="Moderado"),CONCATENATE("R8C",'Mapa final'!#REF!),"")</f>
        <v>#REF!</v>
      </c>
      <c r="W43" s="137" t="e">
        <f>IF(AND('Mapa final'!#REF!="Baja",'Mapa final'!#REF!="Moderado"),CONCATENATE("R8C",'Mapa final'!#REF!),"")</f>
        <v>#REF!</v>
      </c>
      <c r="X43" s="137" t="e">
        <f>IF(AND('Mapa final'!#REF!="Baja",'Mapa final'!#REF!="Moderado"),CONCATENATE("R8C",'Mapa final'!#REF!),"")</f>
        <v>#REF!</v>
      </c>
      <c r="Y43" s="137" t="e">
        <f>IF(AND('Mapa final'!#REF!="Baja",'Mapa final'!#REF!="Moderado"),CONCATENATE("R8C",'Mapa final'!#REF!),"")</f>
        <v>#REF!</v>
      </c>
      <c r="Z43" s="137" t="e">
        <f>IF(AND('Mapa final'!#REF!="Baja",'Mapa final'!#REF!="Moderado"),CONCATENATE("R8C",'Mapa final'!#REF!),"")</f>
        <v>#REF!</v>
      </c>
      <c r="AA43" s="138" t="e">
        <f>IF(AND('Mapa final'!#REF!="Baja",'Mapa final'!#REF!="Moderado"),CONCATENATE("R8C",'Mapa final'!#REF!),"")</f>
        <v>#REF!</v>
      </c>
      <c r="AB43" s="131" t="e">
        <f>IF(AND('Mapa final'!#REF!="Baja",'Mapa final'!#REF!="Mayor"),CONCATENATE("R8C",'Mapa final'!#REF!),"")</f>
        <v>#REF!</v>
      </c>
      <c r="AC43" s="131" t="e">
        <f>IF(AND('Mapa final'!#REF!="Baja",'Mapa final'!#REF!="Mayor"),CONCATENATE("R8C",'Mapa final'!#REF!),"")</f>
        <v>#REF!</v>
      </c>
      <c r="AD43" s="131" t="e">
        <f>IF(AND('Mapa final'!#REF!="Baja",'Mapa final'!#REF!="Mayor"),CONCATENATE("R8C",'Mapa final'!#REF!),"")</f>
        <v>#REF!</v>
      </c>
      <c r="AE43" s="131" t="e">
        <f>IF(AND('Mapa final'!#REF!="Baja",'Mapa final'!#REF!="Mayor"),CONCATENATE("R8C",'Mapa final'!#REF!),"")</f>
        <v>#REF!</v>
      </c>
      <c r="AF43" s="131" t="e">
        <f>IF(AND('Mapa final'!#REF!="Baja",'Mapa final'!#REF!="Mayor"),CONCATENATE("R8C",'Mapa final'!#REF!),"")</f>
        <v>#REF!</v>
      </c>
      <c r="AG43" s="132" t="e">
        <f>IF(AND('Mapa final'!#REF!="Baja",'Mapa final'!#REF!="Mayor"),CONCATENATE("R8C",'Mapa final'!#REF!),"")</f>
        <v>#REF!</v>
      </c>
      <c r="AH43" s="133" t="e">
        <f>IF(AND('Mapa final'!#REF!="Baja",'Mapa final'!#REF!="Catastrófico"),CONCATENATE("R8C",'Mapa final'!#REF!),"")</f>
        <v>#REF!</v>
      </c>
      <c r="AI43" s="133" t="e">
        <f>IF(AND('Mapa final'!#REF!="Baja",'Mapa final'!#REF!="Catastrófico"),CONCATENATE("R8C",'Mapa final'!#REF!),"")</f>
        <v>#REF!</v>
      </c>
      <c r="AJ43" s="133" t="e">
        <f>IF(AND('Mapa final'!#REF!="Baja",'Mapa final'!#REF!="Catastrófico"),CONCATENATE("R8C",'Mapa final'!#REF!),"")</f>
        <v>#REF!</v>
      </c>
      <c r="AK43" s="133" t="e">
        <f>IF(AND('Mapa final'!#REF!="Baja",'Mapa final'!#REF!="Catastrófico"),CONCATENATE("R8C",'Mapa final'!#REF!),"")</f>
        <v>#REF!</v>
      </c>
      <c r="AL43" s="133" t="e">
        <f>IF(AND('Mapa final'!#REF!="Baja",'Mapa final'!#REF!="Catastrófico"),CONCATENATE("R8C",'Mapa final'!#REF!),"")</f>
        <v>#REF!</v>
      </c>
      <c r="AM43" s="133" t="e">
        <f>IF(AND('Mapa final'!#REF!="Baja",'Mapa final'!#REF!="Catastrófico"),CONCATENATE("R8C",'Mapa final'!#REF!),"")</f>
        <v>#REF!</v>
      </c>
      <c r="AN43" s="2"/>
      <c r="AO43" s="354"/>
      <c r="AP43" s="253"/>
      <c r="AQ43" s="253"/>
      <c r="AR43" s="253"/>
      <c r="AS43" s="253"/>
      <c r="AT43" s="355"/>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ht="15" customHeight="1">
      <c r="A44" s="2"/>
      <c r="B44" s="332"/>
      <c r="C44" s="253"/>
      <c r="D44" s="254"/>
      <c r="E44" s="265"/>
      <c r="F44" s="253"/>
      <c r="G44" s="253"/>
      <c r="H44" s="253"/>
      <c r="I44" s="253"/>
      <c r="J44" s="141" t="e">
        <f>IF(AND('Mapa final'!#REF!="Baja",'Mapa final'!#REF!="Leve"),CONCATENATE("R9C",'Mapa final'!#REF!),"")</f>
        <v>#REF!</v>
      </c>
      <c r="K44" s="141" t="e">
        <f>IF(AND('Mapa final'!#REF!="Baja",'Mapa final'!#REF!="Leve"),CONCATENATE("R9C",'Mapa final'!#REF!),"")</f>
        <v>#REF!</v>
      </c>
      <c r="L44" s="141" t="e">
        <f>IF(AND('Mapa final'!#REF!="Baja",'Mapa final'!#REF!="Leve"),CONCATENATE("R9C",'Mapa final'!#REF!),"")</f>
        <v>#REF!</v>
      </c>
      <c r="M44" s="141" t="e">
        <f>IF(AND('Mapa final'!#REF!="Baja",'Mapa final'!#REF!="Leve"),CONCATENATE("R9C",'Mapa final'!#REF!),"")</f>
        <v>#REF!</v>
      </c>
      <c r="N44" s="141" t="e">
        <f>IF(AND('Mapa final'!#REF!="Baja",'Mapa final'!#REF!="Leve"),CONCATENATE("R9C",'Mapa final'!#REF!),"")</f>
        <v>#REF!</v>
      </c>
      <c r="O44" s="142" t="e">
        <f>IF(AND('Mapa final'!#REF!="Baja",'Mapa final'!#REF!="Leve"),CONCATENATE("R9C",'Mapa final'!#REF!),"")</f>
        <v>#REF!</v>
      </c>
      <c r="P44" s="137" t="e">
        <f>IF(AND('Mapa final'!#REF!="Baja",'Mapa final'!#REF!="Menor"),CONCATENATE("R9C",'Mapa final'!#REF!),"")</f>
        <v>#REF!</v>
      </c>
      <c r="Q44" s="137" t="e">
        <f>IF(AND('Mapa final'!#REF!="Baja",'Mapa final'!#REF!="Menor"),CONCATENATE("R9C",'Mapa final'!#REF!),"")</f>
        <v>#REF!</v>
      </c>
      <c r="R44" s="137" t="e">
        <f>IF(AND('Mapa final'!#REF!="Baja",'Mapa final'!#REF!="Menor"),CONCATENATE("R9C",'Mapa final'!#REF!),"")</f>
        <v>#REF!</v>
      </c>
      <c r="S44" s="137" t="e">
        <f>IF(AND('Mapa final'!#REF!="Baja",'Mapa final'!#REF!="Menor"),CONCATENATE("R9C",'Mapa final'!#REF!),"")</f>
        <v>#REF!</v>
      </c>
      <c r="T44" s="137" t="e">
        <f>IF(AND('Mapa final'!#REF!="Baja",'Mapa final'!#REF!="Menor"),CONCATENATE("R9C",'Mapa final'!#REF!),"")</f>
        <v>#REF!</v>
      </c>
      <c r="U44" s="138" t="e">
        <f>IF(AND('Mapa final'!#REF!="Baja",'Mapa final'!#REF!="Menor"),CONCATENATE("R9C",'Mapa final'!#REF!),"")</f>
        <v>#REF!</v>
      </c>
      <c r="V44" s="137" t="e">
        <f>IF(AND('Mapa final'!#REF!="Baja",'Mapa final'!#REF!="Moderado"),CONCATENATE("R9C",'Mapa final'!#REF!),"")</f>
        <v>#REF!</v>
      </c>
      <c r="W44" s="137" t="e">
        <f>IF(AND('Mapa final'!#REF!="Baja",'Mapa final'!#REF!="Moderado"),CONCATENATE("R9C",'Mapa final'!#REF!),"")</f>
        <v>#REF!</v>
      </c>
      <c r="X44" s="137" t="e">
        <f>IF(AND('Mapa final'!#REF!="Baja",'Mapa final'!#REF!="Moderado"),CONCATENATE("R9C",'Mapa final'!#REF!),"")</f>
        <v>#REF!</v>
      </c>
      <c r="Y44" s="137" t="e">
        <f>IF(AND('Mapa final'!#REF!="Baja",'Mapa final'!#REF!="Moderado"),CONCATENATE("R9C",'Mapa final'!#REF!),"")</f>
        <v>#REF!</v>
      </c>
      <c r="Z44" s="137" t="e">
        <f>IF(AND('Mapa final'!#REF!="Baja",'Mapa final'!#REF!="Moderado"),CONCATENATE("R9C",'Mapa final'!#REF!),"")</f>
        <v>#REF!</v>
      </c>
      <c r="AA44" s="138" t="e">
        <f>IF(AND('Mapa final'!#REF!="Baja",'Mapa final'!#REF!="Moderado"),CONCATENATE("R9C",'Mapa final'!#REF!),"")</f>
        <v>#REF!</v>
      </c>
      <c r="AB44" s="131" t="e">
        <f>IF(AND('Mapa final'!#REF!="Baja",'Mapa final'!#REF!="Mayor"),CONCATENATE("R9C",'Mapa final'!#REF!),"")</f>
        <v>#REF!</v>
      </c>
      <c r="AC44" s="131" t="e">
        <f>IF(AND('Mapa final'!#REF!="Baja",'Mapa final'!#REF!="Mayor"),CONCATENATE("R9C",'Mapa final'!#REF!),"")</f>
        <v>#REF!</v>
      </c>
      <c r="AD44" s="131" t="e">
        <f>IF(AND('Mapa final'!#REF!="Baja",'Mapa final'!#REF!="Mayor"),CONCATENATE("R9C",'Mapa final'!#REF!),"")</f>
        <v>#REF!</v>
      </c>
      <c r="AE44" s="131" t="e">
        <f>IF(AND('Mapa final'!#REF!="Baja",'Mapa final'!#REF!="Mayor"),CONCATENATE("R9C",'Mapa final'!#REF!),"")</f>
        <v>#REF!</v>
      </c>
      <c r="AF44" s="131" t="e">
        <f>IF(AND('Mapa final'!#REF!="Baja",'Mapa final'!#REF!="Mayor"),CONCATENATE("R9C",'Mapa final'!#REF!),"")</f>
        <v>#REF!</v>
      </c>
      <c r="AG44" s="132" t="e">
        <f>IF(AND('Mapa final'!#REF!="Baja",'Mapa final'!#REF!="Mayor"),CONCATENATE("R9C",'Mapa final'!#REF!),"")</f>
        <v>#REF!</v>
      </c>
      <c r="AH44" s="133" t="e">
        <f>IF(AND('Mapa final'!#REF!="Baja",'Mapa final'!#REF!="Catastrófico"),CONCATENATE("R9C",'Mapa final'!#REF!),"")</f>
        <v>#REF!</v>
      </c>
      <c r="AI44" s="133" t="e">
        <f>IF(AND('Mapa final'!#REF!="Baja",'Mapa final'!#REF!="Catastrófico"),CONCATENATE("R9C",'Mapa final'!#REF!),"")</f>
        <v>#REF!</v>
      </c>
      <c r="AJ44" s="133" t="e">
        <f>IF(AND('Mapa final'!#REF!="Baja",'Mapa final'!#REF!="Catastrófico"),CONCATENATE("R9C",'Mapa final'!#REF!),"")</f>
        <v>#REF!</v>
      </c>
      <c r="AK44" s="133" t="e">
        <f>IF(AND('Mapa final'!#REF!="Baja",'Mapa final'!#REF!="Catastrófico"),CONCATENATE("R9C",'Mapa final'!#REF!),"")</f>
        <v>#REF!</v>
      </c>
      <c r="AL44" s="133" t="e">
        <f>IF(AND('Mapa final'!#REF!="Baja",'Mapa final'!#REF!="Catastrófico"),CONCATENATE("R9C",'Mapa final'!#REF!),"")</f>
        <v>#REF!</v>
      </c>
      <c r="AM44" s="133" t="e">
        <f>IF(AND('Mapa final'!#REF!="Baja",'Mapa final'!#REF!="Catastrófico"),CONCATENATE("R9C",'Mapa final'!#REF!),"")</f>
        <v>#REF!</v>
      </c>
      <c r="AN44" s="2"/>
      <c r="AO44" s="354"/>
      <c r="AP44" s="253"/>
      <c r="AQ44" s="253"/>
      <c r="AR44" s="253"/>
      <c r="AS44" s="253"/>
      <c r="AT44" s="355"/>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15.75" customHeight="1">
      <c r="A45" s="2"/>
      <c r="B45" s="332"/>
      <c r="C45" s="253"/>
      <c r="D45" s="254"/>
      <c r="E45" s="340"/>
      <c r="F45" s="341"/>
      <c r="G45" s="341"/>
      <c r="H45" s="341"/>
      <c r="I45" s="341"/>
      <c r="J45" s="143" t="e">
        <f>IF(AND('Mapa final'!#REF!="Baja",'Mapa final'!#REF!="Leve"),CONCATENATE("R10C",'Mapa final'!#REF!),"")</f>
        <v>#REF!</v>
      </c>
      <c r="K45" s="143" t="e">
        <f>IF(AND('Mapa final'!#REF!="Baja",'Mapa final'!#REF!="Leve"),CONCATENATE("R10C",'Mapa final'!#REF!),"")</f>
        <v>#REF!</v>
      </c>
      <c r="L45" s="143" t="e">
        <f>IF(AND('Mapa final'!#REF!="Baja",'Mapa final'!#REF!="Leve"),CONCATENATE("R10C",'Mapa final'!#REF!),"")</f>
        <v>#REF!</v>
      </c>
      <c r="M45" s="143" t="e">
        <f>IF(AND('Mapa final'!#REF!="Baja",'Mapa final'!#REF!="Leve"),CONCATENATE("R10C",'Mapa final'!#REF!),"")</f>
        <v>#REF!</v>
      </c>
      <c r="N45" s="143" t="e">
        <f>IF(AND('Mapa final'!#REF!="Baja",'Mapa final'!#REF!="Leve"),CONCATENATE("R10C",'Mapa final'!#REF!),"")</f>
        <v>#REF!</v>
      </c>
      <c r="O45" s="144" t="e">
        <f>IF(AND('Mapa final'!#REF!="Baja",'Mapa final'!#REF!="Leve"),CONCATENATE("R10C",'Mapa final'!#REF!),"")</f>
        <v>#REF!</v>
      </c>
      <c r="P45" s="139" t="e">
        <f>IF(AND('Mapa final'!#REF!="Baja",'Mapa final'!#REF!="Menor"),CONCATENATE("R10C",'Mapa final'!#REF!),"")</f>
        <v>#REF!</v>
      </c>
      <c r="Q45" s="139" t="e">
        <f>IF(AND('Mapa final'!#REF!="Baja",'Mapa final'!#REF!="Menor"),CONCATENATE("R10C",'Mapa final'!#REF!),"")</f>
        <v>#REF!</v>
      </c>
      <c r="R45" s="139" t="e">
        <f>IF(AND('Mapa final'!#REF!="Baja",'Mapa final'!#REF!="Menor"),CONCATENATE("R10C",'Mapa final'!#REF!),"")</f>
        <v>#REF!</v>
      </c>
      <c r="S45" s="139" t="e">
        <f>IF(AND('Mapa final'!#REF!="Baja",'Mapa final'!#REF!="Menor"),CONCATENATE("R10C",'Mapa final'!#REF!),"")</f>
        <v>#REF!</v>
      </c>
      <c r="T45" s="139" t="e">
        <f>IF(AND('Mapa final'!#REF!="Baja",'Mapa final'!#REF!="Menor"),CONCATENATE("R10C",'Mapa final'!#REF!),"")</f>
        <v>#REF!</v>
      </c>
      <c r="U45" s="140" t="e">
        <f>IF(AND('Mapa final'!#REF!="Baja",'Mapa final'!#REF!="Menor"),CONCATENATE("R10C",'Mapa final'!#REF!),"")</f>
        <v>#REF!</v>
      </c>
      <c r="V45" s="139" t="e">
        <f>IF(AND('Mapa final'!#REF!="Baja",'Mapa final'!#REF!="Moderado"),CONCATENATE("R10C",'Mapa final'!#REF!),"")</f>
        <v>#REF!</v>
      </c>
      <c r="W45" s="139" t="e">
        <f>IF(AND('Mapa final'!#REF!="Baja",'Mapa final'!#REF!="Moderado"),CONCATENATE("R10C",'Mapa final'!#REF!),"")</f>
        <v>#REF!</v>
      </c>
      <c r="X45" s="139" t="e">
        <f>IF(AND('Mapa final'!#REF!="Baja",'Mapa final'!#REF!="Moderado"),CONCATENATE("R10C",'Mapa final'!#REF!),"")</f>
        <v>#REF!</v>
      </c>
      <c r="Y45" s="139" t="e">
        <f>IF(AND('Mapa final'!#REF!="Baja",'Mapa final'!#REF!="Moderado"),CONCATENATE("R10C",'Mapa final'!#REF!),"")</f>
        <v>#REF!</v>
      </c>
      <c r="Z45" s="139" t="e">
        <f>IF(AND('Mapa final'!#REF!="Baja",'Mapa final'!#REF!="Moderado"),CONCATENATE("R10C",'Mapa final'!#REF!),"")</f>
        <v>#REF!</v>
      </c>
      <c r="AA45" s="140" t="e">
        <f>IF(AND('Mapa final'!#REF!="Baja",'Mapa final'!#REF!="Moderado"),CONCATENATE("R10C",'Mapa final'!#REF!),"")</f>
        <v>#REF!</v>
      </c>
      <c r="AB45" s="134" t="e">
        <f>IF(AND('Mapa final'!#REF!="Baja",'Mapa final'!#REF!="Mayor"),CONCATENATE("R10C",'Mapa final'!#REF!),"")</f>
        <v>#REF!</v>
      </c>
      <c r="AC45" s="134" t="e">
        <f>IF(AND('Mapa final'!#REF!="Baja",'Mapa final'!#REF!="Mayor"),CONCATENATE("R10C",'Mapa final'!#REF!),"")</f>
        <v>#REF!</v>
      </c>
      <c r="AD45" s="134" t="e">
        <f>IF(AND('Mapa final'!#REF!="Baja",'Mapa final'!#REF!="Mayor"),CONCATENATE("R10C",'Mapa final'!#REF!),"")</f>
        <v>#REF!</v>
      </c>
      <c r="AE45" s="134" t="e">
        <f>IF(AND('Mapa final'!#REF!="Baja",'Mapa final'!#REF!="Mayor"),CONCATENATE("R10C",'Mapa final'!#REF!),"")</f>
        <v>#REF!</v>
      </c>
      <c r="AF45" s="134" t="e">
        <f>IF(AND('Mapa final'!#REF!="Baja",'Mapa final'!#REF!="Mayor"),CONCATENATE("R10C",'Mapa final'!#REF!),"")</f>
        <v>#REF!</v>
      </c>
      <c r="AG45" s="135" t="e">
        <f>IF(AND('Mapa final'!#REF!="Baja",'Mapa final'!#REF!="Mayor"),CONCATENATE("R10C",'Mapa final'!#REF!),"")</f>
        <v>#REF!</v>
      </c>
      <c r="AH45" s="136" t="e">
        <f>IF(AND('Mapa final'!#REF!="Baja",'Mapa final'!#REF!="Catastrófico"),CONCATENATE("R10C",'Mapa final'!#REF!),"")</f>
        <v>#REF!</v>
      </c>
      <c r="AI45" s="136" t="e">
        <f>IF(AND('Mapa final'!#REF!="Baja",'Mapa final'!#REF!="Catastrófico"),CONCATENATE("R10C",'Mapa final'!#REF!),"")</f>
        <v>#REF!</v>
      </c>
      <c r="AJ45" s="136" t="e">
        <f>IF(AND('Mapa final'!#REF!="Baja",'Mapa final'!#REF!="Catastrófico"),CONCATENATE("R10C",'Mapa final'!#REF!),"")</f>
        <v>#REF!</v>
      </c>
      <c r="AK45" s="136" t="e">
        <f>IF(AND('Mapa final'!#REF!="Baja",'Mapa final'!#REF!="Catastrófico"),CONCATENATE("R10C",'Mapa final'!#REF!),"")</f>
        <v>#REF!</v>
      </c>
      <c r="AL45" s="136" t="e">
        <f>IF(AND('Mapa final'!#REF!="Baja",'Mapa final'!#REF!="Catastrófico"),CONCATENATE("R10C",'Mapa final'!#REF!),"")</f>
        <v>#REF!</v>
      </c>
      <c r="AM45" s="136" t="e">
        <f>IF(AND('Mapa final'!#REF!="Baja",'Mapa final'!#REF!="Catastrófico"),CONCATENATE("R10C",'Mapa final'!#REF!),"")</f>
        <v>#REF!</v>
      </c>
      <c r="AN45" s="2"/>
      <c r="AO45" s="356"/>
      <c r="AP45" s="357"/>
      <c r="AQ45" s="357"/>
      <c r="AR45" s="357"/>
      <c r="AS45" s="357"/>
      <c r="AT45" s="358"/>
    </row>
    <row r="46" spans="1:76" ht="46.5" customHeight="1">
      <c r="A46" s="2"/>
      <c r="B46" s="332"/>
      <c r="C46" s="253"/>
      <c r="D46" s="254"/>
      <c r="E46" s="374" t="s">
        <v>188</v>
      </c>
      <c r="F46" s="338"/>
      <c r="G46" s="338"/>
      <c r="H46" s="338"/>
      <c r="I46" s="345"/>
      <c r="J46" s="141" t="str">
        <f>IF(AND('Mapa final'!$AE$24="Muy Baja",'Mapa final'!$AG$24="Leve"),CONCATENATE("R1C",'Mapa final'!$U$24),"")</f>
        <v/>
      </c>
      <c r="K46" s="141" t="str">
        <f>IF(AND('Mapa final'!$AE$25="Muy Baja",'Mapa final'!$AG$25="Leve"),CONCATENATE("R1C",'Mapa final'!$U$25),"")</f>
        <v/>
      </c>
      <c r="L46" s="141" t="str">
        <f>IF(AND('Mapa final'!$AE$26="Muy Baja",'Mapa final'!$AG$26="Leve"),CONCATENATE("R1C",'Mapa final'!$U$26),"")</f>
        <v/>
      </c>
      <c r="M46" s="141" t="str">
        <f ca="1">IF(AND('Mapa final'!$AE$27="Muy Baja",'Mapa final'!$AG$27="Leve"),CONCATENATE("R1C",'Mapa final'!$U$27),"")</f>
        <v/>
      </c>
      <c r="N46" s="141" t="str">
        <f>IF(AND('Mapa final'!$AE$28="Muy Baja",'Mapa final'!$AG$28="Leve"),CONCATENATE("R1C",'Mapa final'!$U$28),"")</f>
        <v/>
      </c>
      <c r="O46" s="142" t="str">
        <f ca="1">IF(AND('Mapa final'!$AE$29="Muy Baja",'Mapa final'!$AG$29="Leve"),CONCATENATE("R1C",'Mapa final'!$U$29),"")</f>
        <v/>
      </c>
      <c r="P46" s="141" t="str">
        <f>IF(AND('Mapa final'!$AE$24="Muy Baja",'Mapa final'!$AG$24="Menor"),CONCATENATE("R1C",'Mapa final'!$U$24),"")</f>
        <v/>
      </c>
      <c r="Q46" s="141" t="str">
        <f>IF(AND('Mapa final'!$AE$25="Muy Baja",'Mapa final'!$AG$25="Menor"),CONCATENATE("R1C",'Mapa final'!$U$25),"")</f>
        <v/>
      </c>
      <c r="R46" s="141" t="str">
        <f>IF(AND('Mapa final'!$AE$26="Muy Baja",'Mapa final'!$AG$26="Menor"),CONCATENATE("R1C",'Mapa final'!$U$26),"")</f>
        <v/>
      </c>
      <c r="S46" s="141" t="str">
        <f ca="1">IF(AND('Mapa final'!$AE$27="Muy Baja",'Mapa final'!$AG$27="Menor"),CONCATENATE("R1C",'Mapa final'!$U$27),"")</f>
        <v/>
      </c>
      <c r="T46" s="141" t="str">
        <f>IF(AND('Mapa final'!$AE$28="Muy Baja",'Mapa final'!$AG$28="Menor"),CONCATENATE("R1C",'Mapa final'!$U$28),"")</f>
        <v/>
      </c>
      <c r="U46" s="142" t="str">
        <f ca="1">IF(AND('Mapa final'!$AE$29="Muy Baja",'Mapa final'!$AG$29="Menor"),CONCATENATE("R1C",'Mapa final'!$U$29),"")</f>
        <v/>
      </c>
      <c r="V46" s="137" t="str">
        <f>IF(AND('Mapa final'!$AE$24="Muy Baja",'Mapa final'!$AG$24="Moderado"),CONCATENATE("R1C",'Mapa final'!$U$24),"")</f>
        <v/>
      </c>
      <c r="W46" s="137" t="str">
        <f>IF(AND('Mapa final'!$AE$25="Muy Baja",'Mapa final'!$AG$25="Moderado"),CONCATENATE("R1C",'Mapa final'!$U$25),"")</f>
        <v/>
      </c>
      <c r="X46" s="137" t="str">
        <f>IF(AND('Mapa final'!$AE$26="Muy Baja",'Mapa final'!$AG$26="Moderado"),CONCATENATE("R1C",'Mapa final'!$U$26),"")</f>
        <v/>
      </c>
      <c r="Y46" s="137" t="str">
        <f ca="1">IF(AND('Mapa final'!$AE$27="Muy Baja",'Mapa final'!$AG$27="Moderado"),CONCATENATE("R1C",'Mapa final'!$U$27),"")</f>
        <v/>
      </c>
      <c r="Z46" s="137" t="str">
        <f>IF(AND('Mapa final'!$AE$28="Muy Baja",'Mapa final'!$AG$28="Moderado"),CONCATENATE("R1C",'Mapa final'!$U$28),"")</f>
        <v/>
      </c>
      <c r="AA46" s="138" t="str">
        <f ca="1">IF(AND('Mapa final'!$AE$29="Muy Baja",'Mapa final'!$AG$29="Moderado"),CONCATENATE("R1C",'Mapa final'!$U$29),"")</f>
        <v>R1C1</v>
      </c>
      <c r="AB46" s="131" t="str">
        <f>IF(AND('Mapa final'!$AE$24="Muy Baja",'Mapa final'!$AG$24="Mayor"),CONCATENATE("R1C",'Mapa final'!$U$24),"")</f>
        <v/>
      </c>
      <c r="AC46" s="131" t="str">
        <f>IF(AND('Mapa final'!$AE$25="Muy Baja",'Mapa final'!$AG$25="Mayor"),CONCATENATE("R1C",'Mapa final'!$U$25),"")</f>
        <v/>
      </c>
      <c r="AD46" s="131" t="str">
        <f>IF(AND('Mapa final'!$AE$26="Muy Baja",'Mapa final'!$AG$26="Mayor"),CONCATENATE("R1C",'Mapa final'!$U$26),"")</f>
        <v/>
      </c>
      <c r="AE46" s="131" t="str">
        <f ca="1">IF(AND('Mapa final'!$AE$27="Muy Baja",'Mapa final'!$AG$27="Mayor"),CONCATENATE("R1C",'Mapa final'!$U$27),"")</f>
        <v>R1C1</v>
      </c>
      <c r="AF46" s="131" t="str">
        <f>IF(AND('Mapa final'!$AE$28="Muy Baja",'Mapa final'!$AG$28="Mayor"),CONCATENATE("R1C",'Mapa final'!$U$28),"")</f>
        <v/>
      </c>
      <c r="AG46" s="132" t="str">
        <f ca="1">IF(AND('Mapa final'!$AE$29="Muy Baja",'Mapa final'!$AG$29="Mayor"),CONCATENATE("R1C",'Mapa final'!$U$29),"")</f>
        <v/>
      </c>
      <c r="AH46" s="133" t="str">
        <f>IF(AND('Mapa final'!$AE$24="Muy Baja",'Mapa final'!$AG$24="Catastrófico"),CONCATENATE("R1C",'Mapa final'!$U$24),"")</f>
        <v/>
      </c>
      <c r="AI46" s="133" t="str">
        <f>IF(AND('Mapa final'!$AE$25="Muy Baja",'Mapa final'!$AG$25="Catastrófico"),CONCATENATE("R1C",'Mapa final'!$U$25),"")</f>
        <v/>
      </c>
      <c r="AJ46" s="133" t="str">
        <f>IF(AND('Mapa final'!$AE$26="Muy Baja",'Mapa final'!$AG$26="Catastrófico"),CONCATENATE("R1C",'Mapa final'!$U$26),"")</f>
        <v/>
      </c>
      <c r="AK46" s="133" t="str">
        <f ca="1">IF(AND('Mapa final'!$AE$27="Muy Baja",'Mapa final'!$AG$27="Catastrófico"),CONCATENATE("R1C",'Mapa final'!$U$27),"")</f>
        <v/>
      </c>
      <c r="AL46" s="133" t="str">
        <f>IF(AND('Mapa final'!$AE$28="Muy Baja",'Mapa final'!$AG$28="Catastrófico"),CONCATENATE("R1C",'Mapa final'!$U$28),"")</f>
        <v/>
      </c>
      <c r="AM46" s="133" t="str">
        <f ca="1">IF(AND('Mapa final'!$AE$29="Muy Baja",'Mapa final'!$AG$29="Catastrófico"),CONCATENATE("R1C",'Mapa final'!$U$29),"")</f>
        <v/>
      </c>
      <c r="AN46" s="145"/>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46.5" customHeight="1">
      <c r="A47" s="2"/>
      <c r="B47" s="332"/>
      <c r="C47" s="253"/>
      <c r="D47" s="254"/>
      <c r="E47" s="265"/>
      <c r="F47" s="253"/>
      <c r="G47" s="253"/>
      <c r="H47" s="253"/>
      <c r="I47" s="254"/>
      <c r="J47" s="141" t="str">
        <f ca="1">IF(AND('Mapa final'!$AE$31="Muy Baja",'Mapa final'!$AG$31="Leve"),CONCATENATE("R2C",'Mapa final'!$U$31),"")</f>
        <v/>
      </c>
      <c r="K47" s="141" t="str">
        <f ca="1">IF(AND('Mapa final'!$AE$32="Muy Baja",'Mapa final'!$AG$32="Leve"),CONCATENATE("R2C",'Mapa final'!$U$32),"")</f>
        <v/>
      </c>
      <c r="L47" s="141" t="str">
        <f ca="1">IF(AND('Mapa final'!$AE$33="Muy Baja",'Mapa final'!$AG$33="Leve"),CONCATENATE("R2C",'Mapa final'!$U$33),"")</f>
        <v/>
      </c>
      <c r="M47" s="141" t="e">
        <f>IF(AND('Mapa final'!#REF!="Muy Baja",'Mapa final'!#REF!="Leve"),CONCATENATE("R2C",'Mapa final'!#REF!),"")</f>
        <v>#REF!</v>
      </c>
      <c r="N47" s="141" t="e">
        <f>IF(AND('Mapa final'!#REF!="Muy Baja",'Mapa final'!#REF!="Leve"),CONCATENATE("R2C",'Mapa final'!#REF!),"")</f>
        <v>#REF!</v>
      </c>
      <c r="O47" s="142" t="e">
        <f>IF(AND('Mapa final'!#REF!="Muy Baja",'Mapa final'!#REF!="Leve"),CONCATENATE("R2C",'Mapa final'!#REF!),"")</f>
        <v>#REF!</v>
      </c>
      <c r="P47" s="141" t="str">
        <f ca="1">IF(AND('Mapa final'!$AE$31="Muy Baja",'Mapa final'!$AG$31="Menor"),CONCATENATE("R2C",'Mapa final'!$U$31),"")</f>
        <v/>
      </c>
      <c r="Q47" s="141" t="str">
        <f ca="1">IF(AND('Mapa final'!$AE$32="Muy Baja",'Mapa final'!$AG$32="Menor"),CONCATENATE("R2C",'Mapa final'!$U$32),"")</f>
        <v/>
      </c>
      <c r="R47" s="141" t="str">
        <f ca="1">IF(AND('Mapa final'!$AE$33="Muy Baja",'Mapa final'!$AG$33="Menor"),CONCATENATE("R2C",'Mapa final'!$U$33),"")</f>
        <v/>
      </c>
      <c r="S47" s="141" t="e">
        <f>IF(AND('Mapa final'!#REF!="Muy Baja",'Mapa final'!#REF!="Menor"),CONCATENATE("R2C",'Mapa final'!#REF!),"")</f>
        <v>#REF!</v>
      </c>
      <c r="T47" s="141" t="e">
        <f>IF(AND('Mapa final'!#REF!="Muy Baja",'Mapa final'!#REF!="Menor"),CONCATENATE("R2C",'Mapa final'!#REF!),"")</f>
        <v>#REF!</v>
      </c>
      <c r="U47" s="142" t="e">
        <f>IF(AND('Mapa final'!#REF!="Muy Baja",'Mapa final'!#REF!="Menor"),CONCATENATE("R2C",'Mapa final'!#REF!),"")</f>
        <v>#REF!</v>
      </c>
      <c r="V47" s="137" t="str">
        <f ca="1">IF(AND('Mapa final'!$AE$31="Muy Baja",'Mapa final'!$AG$31="Moderado"),CONCATENATE("R2C",'Mapa final'!$U$31),"")</f>
        <v/>
      </c>
      <c r="W47" s="137" t="str">
        <f ca="1">IF(AND('Mapa final'!$AE$32="Muy Baja",'Mapa final'!$AG$32="Moderado"),CONCATENATE("R2C",'Mapa final'!$U$32),"")</f>
        <v/>
      </c>
      <c r="X47" s="137" t="str">
        <f ca="1">IF(AND('Mapa final'!$AE$33="Muy Baja",'Mapa final'!$AG$33="Moderado"),CONCATENATE("R2C",'Mapa final'!$U$33),"")</f>
        <v/>
      </c>
      <c r="Y47" s="137" t="e">
        <f>IF(AND('Mapa final'!#REF!="Muy Baja",'Mapa final'!#REF!="Moderado"),CONCATENATE("R2C",'Mapa final'!#REF!),"")</f>
        <v>#REF!</v>
      </c>
      <c r="Z47" s="137" t="e">
        <f>IF(AND('Mapa final'!#REF!="Muy Baja",'Mapa final'!#REF!="Moderado"),CONCATENATE("R2C",'Mapa final'!#REF!),"")</f>
        <v>#REF!</v>
      </c>
      <c r="AA47" s="138" t="e">
        <f>IF(AND('Mapa final'!#REF!="Muy Baja",'Mapa final'!#REF!="Moderado"),CONCATENATE("R2C",'Mapa final'!#REF!),"")</f>
        <v>#REF!</v>
      </c>
      <c r="AB47" s="131" t="e">
        <f ca="1">IF(AND('Mapa final'!#REF!="Muy Baja",'Mapa final'!$AG$31="Mayor"),CONCATENATE("R2C",'Mapa final'!$U$31),"")</f>
        <v>#REF!</v>
      </c>
      <c r="AC47" s="131" t="str">
        <f ca="1">IF(AND('Mapa final'!$AE$32="Muy Baja",'Mapa final'!$AG$32="Mayor"),CONCATENATE("R2C",'Mapa final'!$U$32),"")</f>
        <v/>
      </c>
      <c r="AD47" s="131" t="str">
        <f ca="1">IF(AND('Mapa final'!$AE$33="Muy Baja",'Mapa final'!$AG$33="Mayor"),CONCATENATE("R2C",'Mapa final'!$U$33),"")</f>
        <v/>
      </c>
      <c r="AE47" s="131" t="e">
        <f>IF(AND('Mapa final'!#REF!="Muy Baja",'Mapa final'!#REF!="Mayor"),CONCATENATE("R2C",'Mapa final'!#REF!),"")</f>
        <v>#REF!</v>
      </c>
      <c r="AF47" s="131" t="e">
        <f>IF(AND('Mapa final'!#REF!="Muy Baja",'Mapa final'!#REF!="Mayor"),CONCATENATE("R2C",'Mapa final'!#REF!),"")</f>
        <v>#REF!</v>
      </c>
      <c r="AG47" s="132" t="e">
        <f>IF(AND('Mapa final'!#REF!="Muy Baja",'Mapa final'!#REF!="Mayor"),CONCATENATE("R2C",'Mapa final'!#REF!),"")</f>
        <v>#REF!</v>
      </c>
      <c r="AH47" s="133" t="str">
        <f ca="1">IF(AND('Mapa final'!$AE$31="Muy Baja",'Mapa final'!$AG$31="Catastrófico"),CONCATENATE("R2C",'Mapa final'!$U$31),"")</f>
        <v/>
      </c>
      <c r="AI47" s="133" t="str">
        <f ca="1">IF(AND('Mapa final'!$AE$32="Muy Baja",'Mapa final'!$AG$32="Catastrófico"),CONCATENATE("R2C",'Mapa final'!$U$32),"")</f>
        <v/>
      </c>
      <c r="AJ47" s="133" t="str">
        <f ca="1">IF(AND('Mapa final'!$AE$33="Muy Baja",'Mapa final'!$AG$33="Catastrófico"),CONCATENATE("R2C",'Mapa final'!$U$33),"")</f>
        <v/>
      </c>
      <c r="AK47" s="133" t="e">
        <f>IF(AND('Mapa final'!#REF!="Muy Baja",'Mapa final'!#REF!="Catastrófico"),CONCATENATE("R2C",'Mapa final'!#REF!),"")</f>
        <v>#REF!</v>
      </c>
      <c r="AL47" s="133" t="e">
        <f>IF(AND('Mapa final'!#REF!="Muy Baja",'Mapa final'!#REF!="Catastrófico"),CONCATENATE("R2C",'Mapa final'!#REF!),"")</f>
        <v>#REF!</v>
      </c>
      <c r="AM47" s="133" t="e">
        <f>IF(AND('Mapa final'!#REF!="Muy Baja",'Mapa final'!#REF!="Catastrófico"),CONCATENATE("R2C",'Mapa final'!#REF!),"")</f>
        <v>#REF!</v>
      </c>
      <c r="AN47" s="145"/>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15" customHeight="1">
      <c r="A48" s="2"/>
      <c r="B48" s="332"/>
      <c r="C48" s="253"/>
      <c r="D48" s="254"/>
      <c r="E48" s="265"/>
      <c r="F48" s="253"/>
      <c r="G48" s="253"/>
      <c r="H48" s="253"/>
      <c r="I48" s="254"/>
      <c r="J48" s="141" t="e">
        <f>IF(AND('Mapa final'!#REF!="Muy Baja",'Mapa final'!#REF!="Leve"),CONCATENATE("R3C",'Mapa final'!#REF!),"")</f>
        <v>#REF!</v>
      </c>
      <c r="K48" s="141" t="e">
        <f>IF(AND('Mapa final'!#REF!="Muy Baja",'Mapa final'!#REF!="Leve"),CONCATENATE("R3C",'Mapa final'!#REF!),"")</f>
        <v>#REF!</v>
      </c>
      <c r="L48" s="141" t="e">
        <f>IF(AND('Mapa final'!#REF!="Muy Baja",'Mapa final'!#REF!="Leve"),CONCATENATE("R3C",'Mapa final'!#REF!),"")</f>
        <v>#REF!</v>
      </c>
      <c r="M48" s="141" t="e">
        <f>IF(AND('Mapa final'!#REF!="Muy Baja",'Mapa final'!#REF!="Leve"),CONCATENATE("R3C",'Mapa final'!#REF!),"")</f>
        <v>#REF!</v>
      </c>
      <c r="N48" s="141" t="e">
        <f>IF(AND('Mapa final'!#REF!="Muy Baja",'Mapa final'!#REF!="Leve"),CONCATENATE("R3C",'Mapa final'!#REF!),"")</f>
        <v>#REF!</v>
      </c>
      <c r="O48" s="142" t="e">
        <f>IF(AND('Mapa final'!#REF!="Muy Baja",'Mapa final'!#REF!="Leve"),CONCATENATE("R3C",'Mapa final'!#REF!),"")</f>
        <v>#REF!</v>
      </c>
      <c r="P48" s="141" t="e">
        <f>IF(AND('Mapa final'!#REF!="Muy Baja",'Mapa final'!#REF!="Menor"),CONCATENATE("R3C",'Mapa final'!#REF!),"")</f>
        <v>#REF!</v>
      </c>
      <c r="Q48" s="141" t="e">
        <f>IF(AND('Mapa final'!#REF!="Muy Baja",'Mapa final'!#REF!="Menor"),CONCATENATE("R3C",'Mapa final'!#REF!),"")</f>
        <v>#REF!</v>
      </c>
      <c r="R48" s="141" t="e">
        <f>IF(AND('Mapa final'!#REF!="Muy Baja",'Mapa final'!#REF!="Menor"),CONCATENATE("R3C",'Mapa final'!#REF!),"")</f>
        <v>#REF!</v>
      </c>
      <c r="S48" s="141" t="e">
        <f>IF(AND('Mapa final'!#REF!="Muy Baja",'Mapa final'!#REF!="Menor"),CONCATENATE("R3C",'Mapa final'!#REF!),"")</f>
        <v>#REF!</v>
      </c>
      <c r="T48" s="141" t="e">
        <f>IF(AND('Mapa final'!#REF!="Muy Baja",'Mapa final'!#REF!="Menor"),CONCATENATE("R3C",'Mapa final'!#REF!),"")</f>
        <v>#REF!</v>
      </c>
      <c r="U48" s="142" t="e">
        <f>IF(AND('Mapa final'!#REF!="Muy Baja",'Mapa final'!#REF!="Menor"),CONCATENATE("R3C",'Mapa final'!#REF!),"")</f>
        <v>#REF!</v>
      </c>
      <c r="V48" s="137" t="e">
        <f>IF(AND('Mapa final'!#REF!="Muy Baja",'Mapa final'!#REF!="Moderado"),CONCATENATE("R3C",'Mapa final'!#REF!),"")</f>
        <v>#REF!</v>
      </c>
      <c r="W48" s="137" t="e">
        <f>IF(AND('Mapa final'!#REF!="Muy Baja",'Mapa final'!#REF!="Moderado"),CONCATENATE("R3C",'Mapa final'!#REF!),"")</f>
        <v>#REF!</v>
      </c>
      <c r="X48" s="137" t="e">
        <f>IF(AND('Mapa final'!#REF!="Muy Baja",'Mapa final'!#REF!="Moderado"),CONCATENATE("R3C",'Mapa final'!#REF!),"")</f>
        <v>#REF!</v>
      </c>
      <c r="Y48" s="137" t="e">
        <f>IF(AND('Mapa final'!#REF!="Muy Baja",'Mapa final'!#REF!="Moderado"),CONCATENATE("R3C",'Mapa final'!#REF!),"")</f>
        <v>#REF!</v>
      </c>
      <c r="Z48" s="137" t="e">
        <f>IF(AND('Mapa final'!#REF!="Muy Baja",'Mapa final'!#REF!="Moderado"),CONCATENATE("R3C",'Mapa final'!#REF!),"")</f>
        <v>#REF!</v>
      </c>
      <c r="AA48" s="138" t="e">
        <f>IF(AND('Mapa final'!#REF!="Muy Baja",'Mapa final'!#REF!="Moderado"),CONCATENATE("R3C",'Mapa final'!#REF!),"")</f>
        <v>#REF!</v>
      </c>
      <c r="AB48" s="131" t="e">
        <f>IF(AND('Mapa final'!#REF!="Muy Baja",'Mapa final'!#REF!="Mayor"),CONCATENATE("R3C",'Mapa final'!#REF!),"")</f>
        <v>#REF!</v>
      </c>
      <c r="AC48" s="131" t="e">
        <f>IF(AND('Mapa final'!#REF!="Muy Baja",'Mapa final'!#REF!="Mayor"),CONCATENATE("R3C",'Mapa final'!#REF!),"")</f>
        <v>#REF!</v>
      </c>
      <c r="AD48" s="131" t="e">
        <f>IF(AND('Mapa final'!#REF!="Muy Baja",'Mapa final'!#REF!="Mayor"),CONCATENATE("R3C",'Mapa final'!#REF!),"")</f>
        <v>#REF!</v>
      </c>
      <c r="AE48" s="131" t="e">
        <f>IF(AND('Mapa final'!#REF!="Muy Baja",'Mapa final'!#REF!="Mayor"),CONCATENATE("R3C",'Mapa final'!#REF!),"")</f>
        <v>#REF!</v>
      </c>
      <c r="AF48" s="131" t="e">
        <f>IF(AND('Mapa final'!#REF!="Muy Baja",'Mapa final'!#REF!="Mayor"),CONCATENATE("R3C",'Mapa final'!#REF!),"")</f>
        <v>#REF!</v>
      </c>
      <c r="AG48" s="132" t="e">
        <f>IF(AND('Mapa final'!#REF!="Muy Baja",'Mapa final'!#REF!="Mayor"),CONCATENATE("R3C",'Mapa final'!#REF!),"")</f>
        <v>#REF!</v>
      </c>
      <c r="AH48" s="133" t="e">
        <f>IF(AND('Mapa final'!#REF!="Muy Baja",'Mapa final'!#REF!="Catastrófico"),CONCATENATE("R3C",'Mapa final'!#REF!),"")</f>
        <v>#REF!</v>
      </c>
      <c r="AI48" s="133" t="e">
        <f>IF(AND('Mapa final'!#REF!="Muy Baja",'Mapa final'!#REF!="Catastrófico"),CONCATENATE("R3C",'Mapa final'!#REF!),"")</f>
        <v>#REF!</v>
      </c>
      <c r="AJ48" s="133" t="e">
        <f>IF(AND('Mapa final'!#REF!="Muy Baja",'Mapa final'!#REF!="Catastrófico"),CONCATENATE("R3C",'Mapa final'!#REF!),"")</f>
        <v>#REF!</v>
      </c>
      <c r="AK48" s="133" t="e">
        <f>IF(AND('Mapa final'!#REF!="Muy Baja",'Mapa final'!#REF!="Catastrófico"),CONCATENATE("R3C",'Mapa final'!#REF!),"")</f>
        <v>#REF!</v>
      </c>
      <c r="AL48" s="133" t="e">
        <f>IF(AND('Mapa final'!#REF!="Muy Baja",'Mapa final'!#REF!="Catastrófico"),CONCATENATE("R3C",'Mapa final'!#REF!),"")</f>
        <v>#REF!</v>
      </c>
      <c r="AM48" s="133" t="e">
        <f>IF(AND('Mapa final'!#REF!="Muy Baja",'Mapa final'!#REF!="Catastrófico"),CONCATENATE("R3C",'Mapa final'!#REF!),"")</f>
        <v>#REF!</v>
      </c>
      <c r="AN48" s="145"/>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15" customHeight="1">
      <c r="A49" s="2"/>
      <c r="B49" s="332"/>
      <c r="C49" s="253"/>
      <c r="D49" s="254"/>
      <c r="E49" s="265"/>
      <c r="F49" s="253"/>
      <c r="G49" s="253"/>
      <c r="H49" s="253"/>
      <c r="I49" s="254"/>
      <c r="J49" s="141" t="e">
        <f>IF(AND('Mapa final'!#REF!="Muy Baja",'Mapa final'!#REF!="Leve"),CONCATENATE("R4C",'Mapa final'!#REF!),"")</f>
        <v>#REF!</v>
      </c>
      <c r="K49" s="141" t="e">
        <f>IF(AND('Mapa final'!#REF!="Muy Baja",'Mapa final'!#REF!="Leve"),CONCATENATE("R4C",'Mapa final'!#REF!),"")</f>
        <v>#REF!</v>
      </c>
      <c r="L49" s="141" t="e">
        <f>IF(AND('Mapa final'!#REF!="Muy Baja",'Mapa final'!#REF!="Leve"),CONCATENATE("R4C",'Mapa final'!#REF!),"")</f>
        <v>#REF!</v>
      </c>
      <c r="M49" s="141" t="e">
        <f>IF(AND('Mapa final'!#REF!="Muy Baja",'Mapa final'!#REF!="Leve"),CONCATENATE("R4C",'Mapa final'!#REF!),"")</f>
        <v>#REF!</v>
      </c>
      <c r="N49" s="141" t="e">
        <f>IF(AND('Mapa final'!#REF!="Muy Baja",'Mapa final'!#REF!="Leve"),CONCATENATE("R4C",'Mapa final'!#REF!),"")</f>
        <v>#REF!</v>
      </c>
      <c r="O49" s="142" t="e">
        <f>IF(AND('Mapa final'!#REF!="Muy Baja",'Mapa final'!#REF!="Leve"),CONCATENATE("R4C",'Mapa final'!#REF!),"")</f>
        <v>#REF!</v>
      </c>
      <c r="P49" s="141" t="e">
        <f>IF(AND('Mapa final'!#REF!="Muy Baja",'Mapa final'!#REF!="Menor"),CONCATENATE("R4C",'Mapa final'!#REF!),"")</f>
        <v>#REF!</v>
      </c>
      <c r="Q49" s="141" t="e">
        <f>IF(AND('Mapa final'!#REF!="Muy Baja",'Mapa final'!#REF!="Menor"),CONCATENATE("R4C",'Mapa final'!#REF!),"")</f>
        <v>#REF!</v>
      </c>
      <c r="R49" s="141" t="e">
        <f>IF(AND('Mapa final'!#REF!="Muy Baja",'Mapa final'!#REF!="Menor"),CONCATENATE("R4C",'Mapa final'!#REF!),"")</f>
        <v>#REF!</v>
      </c>
      <c r="S49" s="141" t="e">
        <f>IF(AND('Mapa final'!#REF!="Muy Baja",'Mapa final'!#REF!="Menor"),CONCATENATE("R4C",'Mapa final'!#REF!),"")</f>
        <v>#REF!</v>
      </c>
      <c r="T49" s="141" t="e">
        <f>IF(AND('Mapa final'!#REF!="Muy Baja",'Mapa final'!#REF!="Menor"),CONCATENATE("R4C",'Mapa final'!#REF!),"")</f>
        <v>#REF!</v>
      </c>
      <c r="U49" s="142" t="e">
        <f>IF(AND('Mapa final'!#REF!="Muy Baja",'Mapa final'!#REF!="Menor"),CONCATENATE("R4C",'Mapa final'!#REF!),"")</f>
        <v>#REF!</v>
      </c>
      <c r="V49" s="137" t="e">
        <f>IF(AND('Mapa final'!#REF!="Muy Baja",'Mapa final'!#REF!="Moderado"),CONCATENATE("R4C",'Mapa final'!#REF!),"")</f>
        <v>#REF!</v>
      </c>
      <c r="W49" s="137" t="e">
        <f>IF(AND('Mapa final'!#REF!="Muy Baja",'Mapa final'!#REF!="Moderado"),CONCATENATE("R4C",'Mapa final'!#REF!),"")</f>
        <v>#REF!</v>
      </c>
      <c r="X49" s="137" t="e">
        <f>IF(AND('Mapa final'!#REF!="Muy Baja",'Mapa final'!#REF!="Moderado"),CONCATENATE("R4C",'Mapa final'!#REF!),"")</f>
        <v>#REF!</v>
      </c>
      <c r="Y49" s="137" t="e">
        <f>IF(AND('Mapa final'!#REF!="Muy Baja",'Mapa final'!#REF!="Moderado"),CONCATENATE("R4C",'Mapa final'!#REF!),"")</f>
        <v>#REF!</v>
      </c>
      <c r="Z49" s="137" t="e">
        <f>IF(AND('Mapa final'!#REF!="Muy Baja",'Mapa final'!#REF!="Moderado"),CONCATENATE("R4C",'Mapa final'!#REF!),"")</f>
        <v>#REF!</v>
      </c>
      <c r="AA49" s="138" t="e">
        <f>IF(AND('Mapa final'!#REF!="Muy Baja",'Mapa final'!#REF!="Moderado"),CONCATENATE("R4C",'Mapa final'!#REF!),"")</f>
        <v>#REF!</v>
      </c>
      <c r="AB49" s="131" t="e">
        <f>IF(AND('Mapa final'!#REF!="Muy Baja",'Mapa final'!#REF!="Mayor"),CONCATENATE("R4C",'Mapa final'!#REF!),"")</f>
        <v>#REF!</v>
      </c>
      <c r="AC49" s="131" t="e">
        <f>IF(AND('Mapa final'!#REF!="Muy Baja",'Mapa final'!#REF!="Mayor"),CONCATENATE("R4C",'Mapa final'!#REF!),"")</f>
        <v>#REF!</v>
      </c>
      <c r="AD49" s="131" t="e">
        <f>IF(AND('Mapa final'!#REF!="Muy Baja",'Mapa final'!#REF!="Mayor"),CONCATENATE("R4C",'Mapa final'!#REF!),"")</f>
        <v>#REF!</v>
      </c>
      <c r="AE49" s="131" t="e">
        <f>IF(AND('Mapa final'!#REF!="Muy Baja",'Mapa final'!#REF!="Mayor"),CONCATENATE("R4C",'Mapa final'!#REF!),"")</f>
        <v>#REF!</v>
      </c>
      <c r="AF49" s="131" t="e">
        <f>IF(AND('Mapa final'!#REF!="Muy Baja",'Mapa final'!#REF!="Mayor"),CONCATENATE("R4C",'Mapa final'!#REF!),"")</f>
        <v>#REF!</v>
      </c>
      <c r="AG49" s="132" t="e">
        <f>IF(AND('Mapa final'!#REF!="Muy Baja",'Mapa final'!#REF!="Mayor"),CONCATENATE("R4C",'Mapa final'!#REF!),"")</f>
        <v>#REF!</v>
      </c>
      <c r="AH49" s="133" t="e">
        <f>IF(AND('Mapa final'!#REF!="Muy Baja",'Mapa final'!#REF!="Catastrófico"),CONCATENATE("R4C",'Mapa final'!#REF!),"")</f>
        <v>#REF!</v>
      </c>
      <c r="AI49" s="133" t="e">
        <f>IF(AND('Mapa final'!#REF!="Muy Baja",'Mapa final'!#REF!="Catastrófico"),CONCATENATE("R4C",'Mapa final'!#REF!),"")</f>
        <v>#REF!</v>
      </c>
      <c r="AJ49" s="133" t="e">
        <f>IF(AND('Mapa final'!#REF!="Muy Baja",'Mapa final'!#REF!="Catastrófico"),CONCATENATE("R4C",'Mapa final'!#REF!),"")</f>
        <v>#REF!</v>
      </c>
      <c r="AK49" s="133" t="e">
        <f>IF(AND('Mapa final'!#REF!="Muy Baja",'Mapa final'!#REF!="Catastrófico"),CONCATENATE("R4C",'Mapa final'!#REF!),"")</f>
        <v>#REF!</v>
      </c>
      <c r="AL49" s="133" t="e">
        <f>IF(AND('Mapa final'!#REF!="Muy Baja",'Mapa final'!#REF!="Catastrófico"),CONCATENATE("R4C",'Mapa final'!#REF!),"")</f>
        <v>#REF!</v>
      </c>
      <c r="AM49" s="133" t="e">
        <f>IF(AND('Mapa final'!#REF!="Muy Baja",'Mapa final'!#REF!="Catastrófico"),CONCATENATE("R4C",'Mapa final'!#REF!),"")</f>
        <v>#REF!</v>
      </c>
      <c r="AN49" s="145"/>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15" customHeight="1">
      <c r="A50" s="2"/>
      <c r="B50" s="332"/>
      <c r="C50" s="253"/>
      <c r="D50" s="254"/>
      <c r="E50" s="265"/>
      <c r="F50" s="253"/>
      <c r="G50" s="253"/>
      <c r="H50" s="253"/>
      <c r="I50" s="254"/>
      <c r="J50" s="141" t="e">
        <f>IF(AND('Mapa final'!#REF!="Muy Baja",'Mapa final'!#REF!="Leve"),CONCATENATE("R5C",'Mapa final'!#REF!),"")</f>
        <v>#REF!</v>
      </c>
      <c r="K50" s="141" t="e">
        <f>IF(AND('Mapa final'!#REF!="Muy Baja",'Mapa final'!#REF!="Leve"),CONCATENATE("R5C",'Mapa final'!#REF!),"")</f>
        <v>#REF!</v>
      </c>
      <c r="L50" s="141" t="e">
        <f>IF(AND('Mapa final'!#REF!="Muy Baja",'Mapa final'!#REF!="Leve"),CONCATENATE("R5C",'Mapa final'!#REF!),"")</f>
        <v>#REF!</v>
      </c>
      <c r="M50" s="141" t="e">
        <f>IF(AND('Mapa final'!#REF!="Muy Baja",'Mapa final'!#REF!="Leve"),CONCATENATE("R5C",'Mapa final'!#REF!),"")</f>
        <v>#REF!</v>
      </c>
      <c r="N50" s="141" t="e">
        <f>IF(AND('Mapa final'!#REF!="Muy Baja",'Mapa final'!#REF!="Leve"),CONCATENATE("R5C",'Mapa final'!#REF!),"")</f>
        <v>#REF!</v>
      </c>
      <c r="O50" s="142" t="e">
        <f>IF(AND('Mapa final'!#REF!="Muy Baja",'Mapa final'!#REF!="Leve"),CONCATENATE("R5C",'Mapa final'!#REF!),"")</f>
        <v>#REF!</v>
      </c>
      <c r="P50" s="141" t="e">
        <f>IF(AND('Mapa final'!#REF!="Muy Baja",'Mapa final'!#REF!="Menor"),CONCATENATE("R5C",'Mapa final'!#REF!),"")</f>
        <v>#REF!</v>
      </c>
      <c r="Q50" s="141" t="e">
        <f>IF(AND('Mapa final'!#REF!="Muy Baja",'Mapa final'!#REF!="Menor"),CONCATENATE("R5C",'Mapa final'!#REF!),"")</f>
        <v>#REF!</v>
      </c>
      <c r="R50" s="141" t="e">
        <f>IF(AND('Mapa final'!#REF!="Muy Baja",'Mapa final'!#REF!="Menor"),CONCATENATE("R5C",'Mapa final'!#REF!),"")</f>
        <v>#REF!</v>
      </c>
      <c r="S50" s="141" t="e">
        <f>IF(AND('Mapa final'!#REF!="Muy Baja",'Mapa final'!#REF!="Menor"),CONCATENATE("R5C",'Mapa final'!#REF!),"")</f>
        <v>#REF!</v>
      </c>
      <c r="T50" s="141" t="e">
        <f>IF(AND('Mapa final'!#REF!="Muy Baja",'Mapa final'!#REF!="Menor"),CONCATENATE("R5C",'Mapa final'!#REF!),"")</f>
        <v>#REF!</v>
      </c>
      <c r="U50" s="142" t="e">
        <f>IF(AND('Mapa final'!#REF!="Muy Baja",'Mapa final'!#REF!="Menor"),CONCATENATE("R5C",'Mapa final'!#REF!),"")</f>
        <v>#REF!</v>
      </c>
      <c r="V50" s="137" t="e">
        <f>IF(AND('Mapa final'!#REF!="Muy Baja",'Mapa final'!#REF!="Moderado"),CONCATENATE("R5C",'Mapa final'!#REF!),"")</f>
        <v>#REF!</v>
      </c>
      <c r="W50" s="137" t="e">
        <f>IF(AND('Mapa final'!#REF!="Muy Baja",'Mapa final'!#REF!="Moderado"),CONCATENATE("R5C",'Mapa final'!#REF!),"")</f>
        <v>#REF!</v>
      </c>
      <c r="X50" s="137" t="e">
        <f>IF(AND('Mapa final'!#REF!="Muy Baja",'Mapa final'!#REF!="Moderado"),CONCATENATE("R5C",'Mapa final'!#REF!),"")</f>
        <v>#REF!</v>
      </c>
      <c r="Y50" s="137" t="e">
        <f>IF(AND('Mapa final'!#REF!="Muy Baja",'Mapa final'!#REF!="Moderado"),CONCATENATE("R5C",'Mapa final'!#REF!),"")</f>
        <v>#REF!</v>
      </c>
      <c r="Z50" s="137" t="e">
        <f>IF(AND('Mapa final'!#REF!="Muy Baja",'Mapa final'!#REF!="Moderado"),CONCATENATE("R5C",'Mapa final'!#REF!),"")</f>
        <v>#REF!</v>
      </c>
      <c r="AA50" s="138" t="e">
        <f>IF(AND('Mapa final'!#REF!="Muy Baja",'Mapa final'!#REF!="Moderado"),CONCATENATE("R5C",'Mapa final'!#REF!),"")</f>
        <v>#REF!</v>
      </c>
      <c r="AB50" s="131" t="e">
        <f>IF(AND('Mapa final'!#REF!="Muy Baja",'Mapa final'!#REF!="Mayor"),CONCATENATE("R5C",'Mapa final'!#REF!),"")</f>
        <v>#REF!</v>
      </c>
      <c r="AC50" s="131" t="e">
        <f>IF(AND('Mapa final'!#REF!="Muy Baja",'Mapa final'!#REF!="Mayor"),CONCATENATE("R5C",'Mapa final'!#REF!),"")</f>
        <v>#REF!</v>
      </c>
      <c r="AD50" s="131" t="e">
        <f>IF(AND('Mapa final'!#REF!="Muy Baja",'Mapa final'!#REF!="Mayor"),CONCATENATE("R5C",'Mapa final'!#REF!),"")</f>
        <v>#REF!</v>
      </c>
      <c r="AE50" s="131" t="e">
        <f>IF(AND('Mapa final'!#REF!="Muy Baja",'Mapa final'!#REF!="Mayor"),CONCATENATE("R5C",'Mapa final'!#REF!),"")</f>
        <v>#REF!</v>
      </c>
      <c r="AF50" s="131" t="e">
        <f>IF(AND('Mapa final'!#REF!="Muy Baja",'Mapa final'!#REF!="Mayor"),CONCATENATE("R5C",'Mapa final'!#REF!),"")</f>
        <v>#REF!</v>
      </c>
      <c r="AG50" s="132" t="e">
        <f>IF(AND('Mapa final'!#REF!="Muy Baja",'Mapa final'!#REF!="Mayor"),CONCATENATE("R5C",'Mapa final'!#REF!),"")</f>
        <v>#REF!</v>
      </c>
      <c r="AH50" s="133" t="e">
        <f>IF(AND('Mapa final'!#REF!="Muy Baja",'Mapa final'!#REF!="Catastrófico"),CONCATENATE("R5C",'Mapa final'!#REF!),"")</f>
        <v>#REF!</v>
      </c>
      <c r="AI50" s="133" t="e">
        <f>IF(AND('Mapa final'!#REF!="Muy Baja",'Mapa final'!#REF!="Catastrófico"),CONCATENATE("R5C",'Mapa final'!#REF!),"")</f>
        <v>#REF!</v>
      </c>
      <c r="AJ50" s="133" t="e">
        <f>IF(AND('Mapa final'!#REF!="Muy Baja",'Mapa final'!#REF!="Catastrófico"),CONCATENATE("R5C",'Mapa final'!#REF!),"")</f>
        <v>#REF!</v>
      </c>
      <c r="AK50" s="133" t="e">
        <f>IF(AND('Mapa final'!#REF!="Muy Baja",'Mapa final'!#REF!="Catastrófico"),CONCATENATE("R5C",'Mapa final'!#REF!),"")</f>
        <v>#REF!</v>
      </c>
      <c r="AL50" s="133" t="e">
        <f>IF(AND('Mapa final'!#REF!="Muy Baja",'Mapa final'!#REF!="Catastrófico"),CONCATENATE("R5C",'Mapa final'!#REF!),"")</f>
        <v>#REF!</v>
      </c>
      <c r="AM50" s="133" t="e">
        <f>IF(AND('Mapa final'!#REF!="Muy Baja",'Mapa final'!#REF!="Catastrófico"),CONCATENATE("R5C",'Mapa final'!#REF!),"")</f>
        <v>#REF!</v>
      </c>
      <c r="AN50" s="145"/>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5" customHeight="1">
      <c r="A51" s="2"/>
      <c r="B51" s="332"/>
      <c r="C51" s="253"/>
      <c r="D51" s="254"/>
      <c r="E51" s="265"/>
      <c r="F51" s="253"/>
      <c r="G51" s="253"/>
      <c r="H51" s="253"/>
      <c r="I51" s="254"/>
      <c r="J51" s="141" t="e">
        <f>IF(AND('Mapa final'!#REF!="Muy Baja",'Mapa final'!#REF!="Leve"),CONCATENATE("R6C",'Mapa final'!#REF!),"")</f>
        <v>#REF!</v>
      </c>
      <c r="K51" s="141" t="e">
        <f>IF(AND('Mapa final'!#REF!="Muy Baja",'Mapa final'!#REF!="Leve"),CONCATENATE("R6C",'Mapa final'!#REF!),"")</f>
        <v>#REF!</v>
      </c>
      <c r="L51" s="141" t="e">
        <f>IF(AND('Mapa final'!#REF!="Muy Baja",'Mapa final'!#REF!="Leve"),CONCATENATE("R6C",'Mapa final'!#REF!),"")</f>
        <v>#REF!</v>
      </c>
      <c r="M51" s="141" t="e">
        <f>IF(AND('Mapa final'!#REF!="Muy Baja",'Mapa final'!#REF!="Leve"),CONCATENATE("R6C",'Mapa final'!#REF!),"")</f>
        <v>#REF!</v>
      </c>
      <c r="N51" s="141" t="e">
        <f>IF(AND('Mapa final'!#REF!="Muy Baja",'Mapa final'!#REF!="Leve"),CONCATENATE("R6C",'Mapa final'!#REF!),"")</f>
        <v>#REF!</v>
      </c>
      <c r="O51" s="142" t="e">
        <f>IF(AND('Mapa final'!#REF!="Muy Baja",'Mapa final'!#REF!="Leve"),CONCATENATE("R6C",'Mapa final'!#REF!),"")</f>
        <v>#REF!</v>
      </c>
      <c r="P51" s="141" t="e">
        <f>IF(AND('Mapa final'!#REF!="Muy Baja",'Mapa final'!#REF!="Menor"),CONCATENATE("R6C",'Mapa final'!#REF!),"")</f>
        <v>#REF!</v>
      </c>
      <c r="Q51" s="141" t="e">
        <f>IF(AND('Mapa final'!#REF!="Muy Baja",'Mapa final'!#REF!="Menor"),CONCATENATE("R6C",'Mapa final'!#REF!),"")</f>
        <v>#REF!</v>
      </c>
      <c r="R51" s="141" t="e">
        <f>IF(AND('Mapa final'!#REF!="Muy Baja",'Mapa final'!#REF!="Menor"),CONCATENATE("R6C",'Mapa final'!#REF!),"")</f>
        <v>#REF!</v>
      </c>
      <c r="S51" s="141" t="e">
        <f>IF(AND('Mapa final'!#REF!="Muy Baja",'Mapa final'!#REF!="Menor"),CONCATENATE("R6C",'Mapa final'!#REF!),"")</f>
        <v>#REF!</v>
      </c>
      <c r="T51" s="141" t="e">
        <f>IF(AND('Mapa final'!#REF!="Muy Baja",'Mapa final'!#REF!="Menor"),CONCATENATE("R6C",'Mapa final'!#REF!),"")</f>
        <v>#REF!</v>
      </c>
      <c r="U51" s="142" t="e">
        <f>IF(AND('Mapa final'!#REF!="Muy Baja",'Mapa final'!#REF!="Menor"),CONCATENATE("R6C",'Mapa final'!#REF!),"")</f>
        <v>#REF!</v>
      </c>
      <c r="V51" s="137" t="e">
        <f>IF(AND('Mapa final'!#REF!="Muy Baja",'Mapa final'!#REF!="Moderado"),CONCATENATE("R6C",'Mapa final'!#REF!),"")</f>
        <v>#REF!</v>
      </c>
      <c r="W51" s="137" t="e">
        <f>IF(AND('Mapa final'!#REF!="Muy Baja",'Mapa final'!#REF!="Moderado"),CONCATENATE("R6C",'Mapa final'!#REF!),"")</f>
        <v>#REF!</v>
      </c>
      <c r="X51" s="137" t="e">
        <f>IF(AND('Mapa final'!#REF!="Muy Baja",'Mapa final'!#REF!="Moderado"),CONCATENATE("R6C",'Mapa final'!#REF!),"")</f>
        <v>#REF!</v>
      </c>
      <c r="Y51" s="137" t="e">
        <f>IF(AND('Mapa final'!#REF!="Muy Baja",'Mapa final'!#REF!="Moderado"),CONCATENATE("R6C",'Mapa final'!#REF!),"")</f>
        <v>#REF!</v>
      </c>
      <c r="Z51" s="137" t="e">
        <f>IF(AND('Mapa final'!#REF!="Muy Baja",'Mapa final'!#REF!="Moderado"),CONCATENATE("R6C",'Mapa final'!#REF!),"")</f>
        <v>#REF!</v>
      </c>
      <c r="AA51" s="138" t="e">
        <f>IF(AND('Mapa final'!#REF!="Muy Baja",'Mapa final'!#REF!="Moderado"),CONCATENATE("R6C",'Mapa final'!#REF!),"")</f>
        <v>#REF!</v>
      </c>
      <c r="AB51" s="131" t="e">
        <f>IF(AND('Mapa final'!#REF!="Muy Baja",'Mapa final'!#REF!="Mayor"),CONCATENATE("R6C",'Mapa final'!#REF!),"")</f>
        <v>#REF!</v>
      </c>
      <c r="AC51" s="131" t="e">
        <f>IF(AND('Mapa final'!#REF!="Muy Baja",'Mapa final'!#REF!="Mayor"),CONCATENATE("R6C",'Mapa final'!#REF!),"")</f>
        <v>#REF!</v>
      </c>
      <c r="AD51" s="131" t="e">
        <f>IF(AND('Mapa final'!#REF!="Muy Baja",'Mapa final'!#REF!="Mayor"),CONCATENATE("R6C",'Mapa final'!#REF!),"")</f>
        <v>#REF!</v>
      </c>
      <c r="AE51" s="131" t="e">
        <f>IF(AND('Mapa final'!#REF!="Muy Baja",'Mapa final'!#REF!="Mayor"),CONCATENATE("R6C",'Mapa final'!#REF!),"")</f>
        <v>#REF!</v>
      </c>
      <c r="AF51" s="131" t="e">
        <f>IF(AND('Mapa final'!#REF!="Muy Baja",'Mapa final'!#REF!="Mayor"),CONCATENATE("R6C",'Mapa final'!#REF!),"")</f>
        <v>#REF!</v>
      </c>
      <c r="AG51" s="132" t="e">
        <f>IF(AND('Mapa final'!#REF!="Muy Baja",'Mapa final'!#REF!="Mayor"),CONCATENATE("R6C",'Mapa final'!#REF!),"")</f>
        <v>#REF!</v>
      </c>
      <c r="AH51" s="133" t="e">
        <f>IF(AND('Mapa final'!#REF!="Muy Baja",'Mapa final'!#REF!="Catastrófico"),CONCATENATE("R6C",'Mapa final'!#REF!),"")</f>
        <v>#REF!</v>
      </c>
      <c r="AI51" s="133" t="e">
        <f>IF(AND('Mapa final'!#REF!="Muy Baja",'Mapa final'!#REF!="Catastrófico"),CONCATENATE("R6C",'Mapa final'!#REF!),"")</f>
        <v>#REF!</v>
      </c>
      <c r="AJ51" s="133" t="e">
        <f>IF(AND('Mapa final'!#REF!="Muy Baja",'Mapa final'!#REF!="Catastrófico"),CONCATENATE("R6C",'Mapa final'!#REF!),"")</f>
        <v>#REF!</v>
      </c>
      <c r="AK51" s="133" t="e">
        <f>IF(AND('Mapa final'!#REF!="Muy Baja",'Mapa final'!#REF!="Catastrófico"),CONCATENATE("R6C",'Mapa final'!#REF!),"")</f>
        <v>#REF!</v>
      </c>
      <c r="AL51" s="133" t="e">
        <f>IF(AND('Mapa final'!#REF!="Muy Baja",'Mapa final'!#REF!="Catastrófico"),CONCATENATE("R6C",'Mapa final'!#REF!),"")</f>
        <v>#REF!</v>
      </c>
      <c r="AM51" s="133" t="e">
        <f>IF(AND('Mapa final'!#REF!="Muy Baja",'Mapa final'!#REF!="Catastrófico"),CONCATENATE("R6C",'Mapa final'!#REF!),"")</f>
        <v>#REF!</v>
      </c>
      <c r="AN51" s="145"/>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5" customHeight="1">
      <c r="A52" s="2"/>
      <c r="B52" s="332"/>
      <c r="C52" s="253"/>
      <c r="D52" s="254"/>
      <c r="E52" s="265"/>
      <c r="F52" s="253"/>
      <c r="G52" s="253"/>
      <c r="H52" s="253"/>
      <c r="I52" s="254"/>
      <c r="J52" s="141" t="e">
        <f>IF(AND('Mapa final'!#REF!="Muy Baja",'Mapa final'!#REF!="Leve"),CONCATENATE("R7C",'Mapa final'!#REF!),"")</f>
        <v>#REF!</v>
      </c>
      <c r="K52" s="141" t="e">
        <f>IF(AND('Mapa final'!#REF!="Muy Baja",'Mapa final'!#REF!="Leve"),CONCATENATE("R7C",'Mapa final'!#REF!),"")</f>
        <v>#REF!</v>
      </c>
      <c r="L52" s="141" t="e">
        <f>IF(AND('Mapa final'!#REF!="Muy Baja",'Mapa final'!#REF!="Leve"),CONCATENATE("R7C",'Mapa final'!#REF!),"")</f>
        <v>#REF!</v>
      </c>
      <c r="M52" s="141" t="e">
        <f>IF(AND('Mapa final'!#REF!="Muy Baja",'Mapa final'!#REF!="Leve"),CONCATENATE("R7C",'Mapa final'!#REF!),"")</f>
        <v>#REF!</v>
      </c>
      <c r="N52" s="141" t="e">
        <f>IF(AND('Mapa final'!#REF!="Muy Baja",'Mapa final'!#REF!="Leve"),CONCATENATE("R7C",'Mapa final'!#REF!),"")</f>
        <v>#REF!</v>
      </c>
      <c r="O52" s="142" t="e">
        <f>IF(AND('Mapa final'!#REF!="Muy Baja",'Mapa final'!#REF!="Leve"),CONCATENATE("R7C",'Mapa final'!#REF!),"")</f>
        <v>#REF!</v>
      </c>
      <c r="P52" s="141" t="e">
        <f>IF(AND('Mapa final'!#REF!="Muy Baja",'Mapa final'!#REF!="Menor"),CONCATENATE("R7C",'Mapa final'!#REF!),"")</f>
        <v>#REF!</v>
      </c>
      <c r="Q52" s="141" t="e">
        <f>IF(AND('Mapa final'!#REF!="Muy Baja",'Mapa final'!#REF!="Menor"),CONCATENATE("R7C",'Mapa final'!#REF!),"")</f>
        <v>#REF!</v>
      </c>
      <c r="R52" s="141" t="e">
        <f>IF(AND('Mapa final'!#REF!="Muy Baja",'Mapa final'!#REF!="Menor"),CONCATENATE("R7C",'Mapa final'!#REF!),"")</f>
        <v>#REF!</v>
      </c>
      <c r="S52" s="141" t="e">
        <f>IF(AND('Mapa final'!#REF!="Muy Baja",'Mapa final'!#REF!="Menor"),CONCATENATE("R7C",'Mapa final'!#REF!),"")</f>
        <v>#REF!</v>
      </c>
      <c r="T52" s="141" t="e">
        <f>IF(AND('Mapa final'!#REF!="Muy Baja",'Mapa final'!#REF!="Menor"),CONCATENATE("R7C",'Mapa final'!#REF!),"")</f>
        <v>#REF!</v>
      </c>
      <c r="U52" s="142" t="e">
        <f>IF(AND('Mapa final'!#REF!="Muy Baja",'Mapa final'!#REF!="Menor"),CONCATENATE("R7C",'Mapa final'!#REF!),"")</f>
        <v>#REF!</v>
      </c>
      <c r="V52" s="137" t="e">
        <f>IF(AND('Mapa final'!#REF!="Muy Baja",'Mapa final'!#REF!="Moderado"),CONCATENATE("R7C",'Mapa final'!#REF!),"")</f>
        <v>#REF!</v>
      </c>
      <c r="W52" s="137" t="e">
        <f>IF(AND('Mapa final'!#REF!="Muy Baja",'Mapa final'!#REF!="Moderado"),CONCATENATE("R7C",'Mapa final'!#REF!),"")</f>
        <v>#REF!</v>
      </c>
      <c r="X52" s="137" t="e">
        <f>IF(AND('Mapa final'!#REF!="Muy Baja",'Mapa final'!#REF!="Moderado"),CONCATENATE("R7C",'Mapa final'!#REF!),"")</f>
        <v>#REF!</v>
      </c>
      <c r="Y52" s="137" t="e">
        <f>IF(AND('Mapa final'!#REF!="Muy Baja",'Mapa final'!#REF!="Moderado"),CONCATENATE("R7C",'Mapa final'!#REF!),"")</f>
        <v>#REF!</v>
      </c>
      <c r="Z52" s="137" t="e">
        <f>IF(AND('Mapa final'!#REF!="Muy Baja",'Mapa final'!#REF!="Moderado"),CONCATENATE("R7C",'Mapa final'!#REF!),"")</f>
        <v>#REF!</v>
      </c>
      <c r="AA52" s="138" t="e">
        <f>IF(AND('Mapa final'!#REF!="Muy Baja",'Mapa final'!#REF!="Moderado"),CONCATENATE("R7C",'Mapa final'!#REF!),"")</f>
        <v>#REF!</v>
      </c>
      <c r="AB52" s="131" t="e">
        <f>IF(AND('Mapa final'!#REF!="Muy Baja",'Mapa final'!#REF!="Mayor"),CONCATENATE("R7C",'Mapa final'!#REF!),"")</f>
        <v>#REF!</v>
      </c>
      <c r="AC52" s="131" t="e">
        <f>IF(AND('Mapa final'!#REF!="Muy Baja",'Mapa final'!#REF!="Mayor"),CONCATENATE("R7C",'Mapa final'!#REF!),"")</f>
        <v>#REF!</v>
      </c>
      <c r="AD52" s="131" t="e">
        <f>IF(AND('Mapa final'!#REF!="Muy Baja",'Mapa final'!#REF!="Mayor"),CONCATENATE("R7C",'Mapa final'!#REF!),"")</f>
        <v>#REF!</v>
      </c>
      <c r="AE52" s="131" t="e">
        <f>IF(AND('Mapa final'!#REF!="Muy Baja",'Mapa final'!#REF!="Mayor"),CONCATENATE("R7C",'Mapa final'!#REF!),"")</f>
        <v>#REF!</v>
      </c>
      <c r="AF52" s="131" t="e">
        <f>IF(AND('Mapa final'!#REF!="Muy Baja",'Mapa final'!#REF!="Mayor"),CONCATENATE("R7C",'Mapa final'!#REF!),"")</f>
        <v>#REF!</v>
      </c>
      <c r="AG52" s="132" t="e">
        <f>IF(AND('Mapa final'!#REF!="Muy Baja",'Mapa final'!#REF!="Mayor"),CONCATENATE("R7C",'Mapa final'!#REF!),"")</f>
        <v>#REF!</v>
      </c>
      <c r="AH52" s="133" t="e">
        <f>IF(AND('Mapa final'!#REF!="Muy Baja",'Mapa final'!#REF!="Catastrófico"),CONCATENATE("R7C",'Mapa final'!#REF!),"")</f>
        <v>#REF!</v>
      </c>
      <c r="AI52" s="133" t="e">
        <f>IF(AND('Mapa final'!#REF!="Muy Baja",'Mapa final'!#REF!="Catastrófico"),CONCATENATE("R7C",'Mapa final'!#REF!),"")</f>
        <v>#REF!</v>
      </c>
      <c r="AJ52" s="133" t="e">
        <f>IF(AND('Mapa final'!#REF!="Muy Baja",'Mapa final'!#REF!="Catastrófico"),CONCATENATE("R7C",'Mapa final'!#REF!),"")</f>
        <v>#REF!</v>
      </c>
      <c r="AK52" s="133" t="e">
        <f>IF(AND('Mapa final'!#REF!="Muy Baja",'Mapa final'!#REF!="Catastrófico"),CONCATENATE("R7C",'Mapa final'!#REF!),"")</f>
        <v>#REF!</v>
      </c>
      <c r="AL52" s="133" t="e">
        <f>IF(AND('Mapa final'!#REF!="Muy Baja",'Mapa final'!#REF!="Catastrófico"),CONCATENATE("R7C",'Mapa final'!#REF!),"")</f>
        <v>#REF!</v>
      </c>
      <c r="AM52" s="133" t="e">
        <f>IF(AND('Mapa final'!#REF!="Muy Baja",'Mapa final'!#REF!="Catastrófico"),CONCATENATE("R7C",'Mapa final'!#REF!),"")</f>
        <v>#REF!</v>
      </c>
      <c r="AN52" s="145"/>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15" customHeight="1">
      <c r="A53" s="2"/>
      <c r="B53" s="332"/>
      <c r="C53" s="253"/>
      <c r="D53" s="254"/>
      <c r="E53" s="265"/>
      <c r="F53" s="253"/>
      <c r="G53" s="253"/>
      <c r="H53" s="253"/>
      <c r="I53" s="254"/>
      <c r="J53" s="141" t="e">
        <f>IF(AND('Mapa final'!#REF!="Muy Baja",'Mapa final'!#REF!="Leve"),CONCATENATE("R8C",'Mapa final'!#REF!),"")</f>
        <v>#REF!</v>
      </c>
      <c r="K53" s="141" t="e">
        <f>IF(AND('Mapa final'!#REF!="Muy Baja",'Mapa final'!#REF!="Leve"),CONCATENATE("R8C",'Mapa final'!#REF!),"")</f>
        <v>#REF!</v>
      </c>
      <c r="L53" s="141" t="e">
        <f>IF(AND('Mapa final'!#REF!="Muy Baja",'Mapa final'!#REF!="Leve"),CONCATENATE("R8C",'Mapa final'!#REF!),"")</f>
        <v>#REF!</v>
      </c>
      <c r="M53" s="141" t="e">
        <f>IF(AND('Mapa final'!#REF!="Muy Baja",'Mapa final'!#REF!="Leve"),CONCATENATE("R8C",'Mapa final'!#REF!),"")</f>
        <v>#REF!</v>
      </c>
      <c r="N53" s="141" t="e">
        <f>IF(AND('Mapa final'!#REF!="Muy Baja",'Mapa final'!#REF!="Leve"),CONCATENATE("R8C",'Mapa final'!#REF!),"")</f>
        <v>#REF!</v>
      </c>
      <c r="O53" s="142" t="e">
        <f>IF(AND('Mapa final'!#REF!="Muy Baja",'Mapa final'!#REF!="Leve"),CONCATENATE("R8C",'Mapa final'!#REF!),"")</f>
        <v>#REF!</v>
      </c>
      <c r="P53" s="141" t="e">
        <f>IF(AND('Mapa final'!#REF!="Muy Baja",'Mapa final'!#REF!="Menor"),CONCATENATE("R8C",'Mapa final'!#REF!),"")</f>
        <v>#REF!</v>
      </c>
      <c r="Q53" s="141" t="e">
        <f>IF(AND('Mapa final'!#REF!="Muy Baja",'Mapa final'!#REF!="Menor"),CONCATENATE("R8C",'Mapa final'!#REF!),"")</f>
        <v>#REF!</v>
      </c>
      <c r="R53" s="141" t="e">
        <f>IF(AND('Mapa final'!#REF!="Muy Baja",'Mapa final'!#REF!="Menor"),CONCATENATE("R8C",'Mapa final'!#REF!),"")</f>
        <v>#REF!</v>
      </c>
      <c r="S53" s="141" t="e">
        <f>IF(AND('Mapa final'!#REF!="Muy Baja",'Mapa final'!#REF!="Menor"),CONCATENATE("R8C",'Mapa final'!#REF!),"")</f>
        <v>#REF!</v>
      </c>
      <c r="T53" s="141" t="e">
        <f>IF(AND('Mapa final'!#REF!="Muy Baja",'Mapa final'!#REF!="Menor"),CONCATENATE("R8C",'Mapa final'!#REF!),"")</f>
        <v>#REF!</v>
      </c>
      <c r="U53" s="142" t="e">
        <f>IF(AND('Mapa final'!#REF!="Muy Baja",'Mapa final'!#REF!="Menor"),CONCATENATE("R8C",'Mapa final'!#REF!),"")</f>
        <v>#REF!</v>
      </c>
      <c r="V53" s="137" t="e">
        <f>IF(AND('Mapa final'!#REF!="Muy Baja",'Mapa final'!#REF!="Moderado"),CONCATENATE("R8C",'Mapa final'!#REF!),"")</f>
        <v>#REF!</v>
      </c>
      <c r="W53" s="137" t="e">
        <f>IF(AND('Mapa final'!#REF!="Muy Baja",'Mapa final'!#REF!="Moderado"),CONCATENATE("R8C",'Mapa final'!#REF!),"")</f>
        <v>#REF!</v>
      </c>
      <c r="X53" s="137" t="e">
        <f>IF(AND('Mapa final'!#REF!="Muy Baja",'Mapa final'!#REF!="Moderado"),CONCATENATE("R8C",'Mapa final'!#REF!),"")</f>
        <v>#REF!</v>
      </c>
      <c r="Y53" s="137" t="e">
        <f>IF(AND('Mapa final'!#REF!="Muy Baja",'Mapa final'!#REF!="Moderado"),CONCATENATE("R8C",'Mapa final'!#REF!),"")</f>
        <v>#REF!</v>
      </c>
      <c r="Z53" s="137" t="e">
        <f>IF(AND('Mapa final'!#REF!="Muy Baja",'Mapa final'!#REF!="Moderado"),CONCATENATE("R8C",'Mapa final'!#REF!),"")</f>
        <v>#REF!</v>
      </c>
      <c r="AA53" s="138" t="e">
        <f>IF(AND('Mapa final'!#REF!="Muy Baja",'Mapa final'!#REF!="Moderado"),CONCATENATE("R8C",'Mapa final'!#REF!),"")</f>
        <v>#REF!</v>
      </c>
      <c r="AB53" s="131" t="e">
        <f>IF(AND('Mapa final'!#REF!="Muy Baja",'Mapa final'!#REF!="Mayor"),CONCATENATE("R8C",'Mapa final'!#REF!),"")</f>
        <v>#REF!</v>
      </c>
      <c r="AC53" s="131" t="e">
        <f>IF(AND('Mapa final'!#REF!="Muy Baja",'Mapa final'!#REF!="Mayor"),CONCATENATE("R8C",'Mapa final'!#REF!),"")</f>
        <v>#REF!</v>
      </c>
      <c r="AD53" s="131" t="e">
        <f>IF(AND('Mapa final'!#REF!="Muy Baja",'Mapa final'!#REF!="Mayor"),CONCATENATE("R8C",'Mapa final'!#REF!),"")</f>
        <v>#REF!</v>
      </c>
      <c r="AE53" s="131" t="e">
        <f>IF(AND('Mapa final'!#REF!="Muy Baja",'Mapa final'!#REF!="Mayor"),CONCATENATE("R8C",'Mapa final'!#REF!),"")</f>
        <v>#REF!</v>
      </c>
      <c r="AF53" s="131" t="e">
        <f>IF(AND('Mapa final'!#REF!="Muy Baja",'Mapa final'!#REF!="Mayor"),CONCATENATE("R8C",'Mapa final'!#REF!),"")</f>
        <v>#REF!</v>
      </c>
      <c r="AG53" s="132" t="e">
        <f>IF(AND('Mapa final'!#REF!="Muy Baja",'Mapa final'!#REF!="Mayor"),CONCATENATE("R8C",'Mapa final'!#REF!),"")</f>
        <v>#REF!</v>
      </c>
      <c r="AH53" s="133" t="e">
        <f>IF(AND('Mapa final'!#REF!="Muy Baja",'Mapa final'!#REF!="Catastrófico"),CONCATENATE("R8C",'Mapa final'!#REF!),"")</f>
        <v>#REF!</v>
      </c>
      <c r="AI53" s="133" t="e">
        <f>IF(AND('Mapa final'!#REF!="Muy Baja",'Mapa final'!#REF!="Catastrófico"),CONCATENATE("R8C",'Mapa final'!#REF!),"")</f>
        <v>#REF!</v>
      </c>
      <c r="AJ53" s="133" t="e">
        <f>IF(AND('Mapa final'!#REF!="Muy Baja",'Mapa final'!#REF!="Catastrófico"),CONCATENATE("R8C",'Mapa final'!#REF!),"")</f>
        <v>#REF!</v>
      </c>
      <c r="AK53" s="133" t="e">
        <f>IF(AND('Mapa final'!#REF!="Muy Baja",'Mapa final'!#REF!="Catastrófico"),CONCATENATE("R8C",'Mapa final'!#REF!),"")</f>
        <v>#REF!</v>
      </c>
      <c r="AL53" s="133" t="e">
        <f>IF(AND('Mapa final'!#REF!="Muy Baja",'Mapa final'!#REF!="Catastrófico"),CONCATENATE("R8C",'Mapa final'!#REF!),"")</f>
        <v>#REF!</v>
      </c>
      <c r="AM53" s="133" t="e">
        <f>IF(AND('Mapa final'!#REF!="Muy Baja",'Mapa final'!#REF!="Catastrófico"),CONCATENATE("R8C",'Mapa final'!#REF!),"")</f>
        <v>#REF!</v>
      </c>
      <c r="AN53" s="145"/>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ht="15" customHeight="1">
      <c r="A54" s="2"/>
      <c r="B54" s="332"/>
      <c r="C54" s="253"/>
      <c r="D54" s="254"/>
      <c r="E54" s="265"/>
      <c r="F54" s="253"/>
      <c r="G54" s="253"/>
      <c r="H54" s="253"/>
      <c r="I54" s="254"/>
      <c r="J54" s="141" t="e">
        <f>IF(AND('Mapa final'!#REF!="Muy Baja",'Mapa final'!#REF!="Leve"),CONCATENATE("R9C",'Mapa final'!#REF!),"")</f>
        <v>#REF!</v>
      </c>
      <c r="K54" s="141" t="e">
        <f>IF(AND('Mapa final'!#REF!="Muy Baja",'Mapa final'!#REF!="Leve"),CONCATENATE("R9C",'Mapa final'!#REF!),"")</f>
        <v>#REF!</v>
      </c>
      <c r="L54" s="141" t="e">
        <f>IF(AND('Mapa final'!#REF!="Muy Baja",'Mapa final'!#REF!="Leve"),CONCATENATE("R9C",'Mapa final'!#REF!),"")</f>
        <v>#REF!</v>
      </c>
      <c r="M54" s="141" t="e">
        <f>IF(AND('Mapa final'!#REF!="Muy Baja",'Mapa final'!#REF!="Leve"),CONCATENATE("R9C",'Mapa final'!#REF!),"")</f>
        <v>#REF!</v>
      </c>
      <c r="N54" s="141" t="e">
        <f>IF(AND('Mapa final'!#REF!="Muy Baja",'Mapa final'!#REF!="Leve"),CONCATENATE("R9C",'Mapa final'!#REF!),"")</f>
        <v>#REF!</v>
      </c>
      <c r="O54" s="142" t="e">
        <f>IF(AND('Mapa final'!#REF!="Muy Baja",'Mapa final'!#REF!="Leve"),CONCATENATE("R9C",'Mapa final'!#REF!),"")</f>
        <v>#REF!</v>
      </c>
      <c r="P54" s="141" t="e">
        <f>IF(AND('Mapa final'!#REF!="Muy Baja",'Mapa final'!#REF!="Menor"),CONCATENATE("R9C",'Mapa final'!#REF!),"")</f>
        <v>#REF!</v>
      </c>
      <c r="Q54" s="141" t="e">
        <f>IF(AND('Mapa final'!#REF!="Muy Baja",'Mapa final'!#REF!="Menor"),CONCATENATE("R9C",'Mapa final'!#REF!),"")</f>
        <v>#REF!</v>
      </c>
      <c r="R54" s="141" t="e">
        <f>IF(AND('Mapa final'!#REF!="Muy Baja",'Mapa final'!#REF!="Menor"),CONCATENATE("R9C",'Mapa final'!#REF!),"")</f>
        <v>#REF!</v>
      </c>
      <c r="S54" s="141" t="e">
        <f>IF(AND('Mapa final'!#REF!="Muy Baja",'Mapa final'!#REF!="Menor"),CONCATENATE("R9C",'Mapa final'!#REF!),"")</f>
        <v>#REF!</v>
      </c>
      <c r="T54" s="141" t="e">
        <f>IF(AND('Mapa final'!#REF!="Muy Baja",'Mapa final'!#REF!="Menor"),CONCATENATE("R9C",'Mapa final'!#REF!),"")</f>
        <v>#REF!</v>
      </c>
      <c r="U54" s="142" t="e">
        <f>IF(AND('Mapa final'!#REF!="Muy Baja",'Mapa final'!#REF!="Menor"),CONCATENATE("R9C",'Mapa final'!#REF!),"")</f>
        <v>#REF!</v>
      </c>
      <c r="V54" s="137" t="e">
        <f>IF(AND('Mapa final'!#REF!="Muy Baja",'Mapa final'!#REF!="Moderado"),CONCATENATE("R9C",'Mapa final'!#REF!),"")</f>
        <v>#REF!</v>
      </c>
      <c r="W54" s="137" t="e">
        <f>IF(AND('Mapa final'!#REF!="Muy Baja",'Mapa final'!#REF!="Moderado"),CONCATENATE("R9C",'Mapa final'!#REF!),"")</f>
        <v>#REF!</v>
      </c>
      <c r="X54" s="137" t="e">
        <f>IF(AND('Mapa final'!#REF!="Muy Baja",'Mapa final'!#REF!="Moderado"),CONCATENATE("R9C",'Mapa final'!#REF!),"")</f>
        <v>#REF!</v>
      </c>
      <c r="Y54" s="137" t="e">
        <f>IF(AND('Mapa final'!#REF!="Muy Baja",'Mapa final'!#REF!="Moderado"),CONCATENATE("R9C",'Mapa final'!#REF!),"")</f>
        <v>#REF!</v>
      </c>
      <c r="Z54" s="137" t="e">
        <f>IF(AND('Mapa final'!#REF!="Muy Baja",'Mapa final'!#REF!="Moderado"),CONCATENATE("R9C",'Mapa final'!#REF!),"")</f>
        <v>#REF!</v>
      </c>
      <c r="AA54" s="138" t="e">
        <f>IF(AND('Mapa final'!#REF!="Muy Baja",'Mapa final'!#REF!="Moderado"),CONCATENATE("R9C",'Mapa final'!#REF!),"")</f>
        <v>#REF!</v>
      </c>
      <c r="AB54" s="131" t="e">
        <f>IF(AND('Mapa final'!#REF!="Muy Baja",'Mapa final'!#REF!="Mayor"),CONCATENATE("R9C",'Mapa final'!#REF!),"")</f>
        <v>#REF!</v>
      </c>
      <c r="AC54" s="131" t="e">
        <f>IF(AND('Mapa final'!#REF!="Muy Baja",'Mapa final'!#REF!="Mayor"),CONCATENATE("R9C",'Mapa final'!#REF!),"")</f>
        <v>#REF!</v>
      </c>
      <c r="AD54" s="131" t="e">
        <f>IF(AND('Mapa final'!#REF!="Muy Baja",'Mapa final'!#REF!="Mayor"),CONCATENATE("R9C",'Mapa final'!#REF!),"")</f>
        <v>#REF!</v>
      </c>
      <c r="AE54" s="131" t="e">
        <f>IF(AND('Mapa final'!#REF!="Muy Baja",'Mapa final'!#REF!="Mayor"),CONCATENATE("R9C",'Mapa final'!#REF!),"")</f>
        <v>#REF!</v>
      </c>
      <c r="AF54" s="131" t="e">
        <f>IF(AND('Mapa final'!#REF!="Muy Baja",'Mapa final'!#REF!="Mayor"),CONCATENATE("R9C",'Mapa final'!#REF!),"")</f>
        <v>#REF!</v>
      </c>
      <c r="AG54" s="132" t="e">
        <f>IF(AND('Mapa final'!#REF!="Muy Baja",'Mapa final'!#REF!="Mayor"),CONCATENATE("R9C",'Mapa final'!#REF!),"")</f>
        <v>#REF!</v>
      </c>
      <c r="AH54" s="133" t="e">
        <f>IF(AND('Mapa final'!#REF!="Muy Baja",'Mapa final'!#REF!="Catastrófico"),CONCATENATE("R9C",'Mapa final'!#REF!),"")</f>
        <v>#REF!</v>
      </c>
      <c r="AI54" s="133" t="e">
        <f>IF(AND('Mapa final'!#REF!="Muy Baja",'Mapa final'!#REF!="Catastrófico"),CONCATENATE("R9C",'Mapa final'!#REF!),"")</f>
        <v>#REF!</v>
      </c>
      <c r="AJ54" s="133" t="e">
        <f>IF(AND('Mapa final'!#REF!="Muy Baja",'Mapa final'!#REF!="Catastrófico"),CONCATENATE("R9C",'Mapa final'!#REF!),"")</f>
        <v>#REF!</v>
      </c>
      <c r="AK54" s="133" t="e">
        <f>IF(AND('Mapa final'!#REF!="Muy Baja",'Mapa final'!#REF!="Catastrófico"),CONCATENATE("R9C",'Mapa final'!#REF!),"")</f>
        <v>#REF!</v>
      </c>
      <c r="AL54" s="133" t="e">
        <f>IF(AND('Mapa final'!#REF!="Muy Baja",'Mapa final'!#REF!="Catastrófico"),CONCATENATE("R9C",'Mapa final'!#REF!),"")</f>
        <v>#REF!</v>
      </c>
      <c r="AM54" s="133" t="e">
        <f>IF(AND('Mapa final'!#REF!="Muy Baja",'Mapa final'!#REF!="Catastrófico"),CONCATENATE("R9C",'Mapa final'!#REF!),"")</f>
        <v>#REF!</v>
      </c>
      <c r="AN54" s="145"/>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ht="15.75" customHeight="1">
      <c r="A55" s="2"/>
      <c r="B55" s="332"/>
      <c r="C55" s="253"/>
      <c r="D55" s="254"/>
      <c r="E55" s="340"/>
      <c r="F55" s="341"/>
      <c r="G55" s="341"/>
      <c r="H55" s="341"/>
      <c r="I55" s="343"/>
      <c r="J55" s="143" t="e">
        <f>IF(AND('Mapa final'!#REF!="Muy Baja",'Mapa final'!#REF!="Leve"),CONCATENATE("R10C",'Mapa final'!#REF!),"")</f>
        <v>#REF!</v>
      </c>
      <c r="K55" s="143" t="e">
        <f>IF(AND('Mapa final'!#REF!="Muy Baja",'Mapa final'!#REF!="Leve"),CONCATENATE("R10C",'Mapa final'!#REF!),"")</f>
        <v>#REF!</v>
      </c>
      <c r="L55" s="143" t="e">
        <f>IF(AND('Mapa final'!#REF!="Muy Baja",'Mapa final'!#REF!="Leve"),CONCATENATE("R10C",'Mapa final'!#REF!),"")</f>
        <v>#REF!</v>
      </c>
      <c r="M55" s="143" t="e">
        <f>IF(AND('Mapa final'!#REF!="Muy Baja",'Mapa final'!#REF!="Leve"),CONCATENATE("R10C",'Mapa final'!#REF!),"")</f>
        <v>#REF!</v>
      </c>
      <c r="N55" s="143" t="e">
        <f>IF(AND('Mapa final'!#REF!="Muy Baja",'Mapa final'!#REF!="Leve"),CONCATENATE("R10C",'Mapa final'!#REF!),"")</f>
        <v>#REF!</v>
      </c>
      <c r="O55" s="144" t="e">
        <f>IF(AND('Mapa final'!#REF!="Muy Baja",'Mapa final'!#REF!="Leve"),CONCATENATE("R10C",'Mapa final'!#REF!),"")</f>
        <v>#REF!</v>
      </c>
      <c r="P55" s="143" t="e">
        <f>IF(AND('Mapa final'!#REF!="Muy Baja",'Mapa final'!#REF!="Menor"),CONCATENATE("R10C",'Mapa final'!#REF!),"")</f>
        <v>#REF!</v>
      </c>
      <c r="Q55" s="143" t="e">
        <f>IF(AND('Mapa final'!#REF!="Muy Baja",'Mapa final'!#REF!="Menor"),CONCATENATE("R10C",'Mapa final'!#REF!),"")</f>
        <v>#REF!</v>
      </c>
      <c r="R55" s="143" t="e">
        <f>IF(AND('Mapa final'!#REF!="Muy Baja",'Mapa final'!#REF!="Menor"),CONCATENATE("R10C",'Mapa final'!#REF!),"")</f>
        <v>#REF!</v>
      </c>
      <c r="S55" s="143" t="e">
        <f>IF(AND('Mapa final'!#REF!="Muy Baja",'Mapa final'!#REF!="Menor"),CONCATENATE("R10C",'Mapa final'!#REF!),"")</f>
        <v>#REF!</v>
      </c>
      <c r="T55" s="143" t="e">
        <f>IF(AND('Mapa final'!#REF!="Muy Baja",'Mapa final'!#REF!="Menor"),CONCATENATE("R10C",'Mapa final'!#REF!),"")</f>
        <v>#REF!</v>
      </c>
      <c r="U55" s="144" t="e">
        <f>IF(AND('Mapa final'!#REF!="Muy Baja",'Mapa final'!#REF!="Menor"),CONCATENATE("R10C",'Mapa final'!#REF!),"")</f>
        <v>#REF!</v>
      </c>
      <c r="V55" s="139" t="e">
        <f>IF(AND('Mapa final'!#REF!="Muy Baja",'Mapa final'!#REF!="Moderado"),CONCATENATE("R10C",'Mapa final'!#REF!),"")</f>
        <v>#REF!</v>
      </c>
      <c r="W55" s="139" t="e">
        <f>IF(AND('Mapa final'!#REF!="Muy Baja",'Mapa final'!#REF!="Moderado"),CONCATENATE("R10C",'Mapa final'!#REF!),"")</f>
        <v>#REF!</v>
      </c>
      <c r="X55" s="139" t="e">
        <f>IF(AND('Mapa final'!#REF!="Muy Baja",'Mapa final'!#REF!="Moderado"),CONCATENATE("R10C",'Mapa final'!#REF!),"")</f>
        <v>#REF!</v>
      </c>
      <c r="Y55" s="139" t="e">
        <f>IF(AND('Mapa final'!#REF!="Muy Baja",'Mapa final'!#REF!="Moderado"),CONCATENATE("R10C",'Mapa final'!#REF!),"")</f>
        <v>#REF!</v>
      </c>
      <c r="Z55" s="139" t="e">
        <f>IF(AND('Mapa final'!#REF!="Muy Baja",'Mapa final'!#REF!="Moderado"),CONCATENATE("R10C",'Mapa final'!#REF!),"")</f>
        <v>#REF!</v>
      </c>
      <c r="AA55" s="140" t="e">
        <f>IF(AND('Mapa final'!#REF!="Muy Baja",'Mapa final'!#REF!="Moderado"),CONCATENATE("R10C",'Mapa final'!#REF!),"")</f>
        <v>#REF!</v>
      </c>
      <c r="AB55" s="134" t="e">
        <f>IF(AND('Mapa final'!#REF!="Muy Baja",'Mapa final'!#REF!="Mayor"),CONCATENATE("R10C",'Mapa final'!#REF!),"")</f>
        <v>#REF!</v>
      </c>
      <c r="AC55" s="134" t="e">
        <f>IF(AND('Mapa final'!#REF!="Muy Baja",'Mapa final'!#REF!="Mayor"),CONCATENATE("R10C",'Mapa final'!#REF!),"")</f>
        <v>#REF!</v>
      </c>
      <c r="AD55" s="134" t="e">
        <f>IF(AND('Mapa final'!#REF!="Muy Baja",'Mapa final'!#REF!="Mayor"),CONCATENATE("R10C",'Mapa final'!#REF!),"")</f>
        <v>#REF!</v>
      </c>
      <c r="AE55" s="134" t="e">
        <f>IF(AND('Mapa final'!#REF!="Muy Baja",'Mapa final'!#REF!="Mayor"),CONCATENATE("R10C",'Mapa final'!#REF!),"")</f>
        <v>#REF!</v>
      </c>
      <c r="AF55" s="134" t="e">
        <f>IF(AND('Mapa final'!#REF!="Muy Baja",'Mapa final'!#REF!="Mayor"),CONCATENATE("R10C",'Mapa final'!#REF!),"")</f>
        <v>#REF!</v>
      </c>
      <c r="AG55" s="135" t="e">
        <f>IF(AND('Mapa final'!#REF!="Muy Baja",'Mapa final'!#REF!="Mayor"),CONCATENATE("R10C",'Mapa final'!#REF!),"")</f>
        <v>#REF!</v>
      </c>
      <c r="AH55" s="133" t="e">
        <f>IF(AND('Mapa final'!#REF!="Muy Baja",'Mapa final'!#REF!="Catastrófico"),CONCATENATE("R10C",'Mapa final'!#REF!),"")</f>
        <v>#REF!</v>
      </c>
      <c r="AI55" s="133" t="e">
        <f>IF(AND('Mapa final'!#REF!="Muy Baja",'Mapa final'!#REF!="Catastrófico"),CONCATENATE("R10C",'Mapa final'!#REF!),"")</f>
        <v>#REF!</v>
      </c>
      <c r="AJ55" s="133" t="e">
        <f>IF(AND('Mapa final'!#REF!="Muy Baja",'Mapa final'!#REF!="Catastrófico"),CONCATENATE("R10C",'Mapa final'!#REF!),"")</f>
        <v>#REF!</v>
      </c>
      <c r="AK55" s="133" t="e">
        <f>IF(AND('Mapa final'!#REF!="Muy Baja",'Mapa final'!#REF!="Catastrófico"),CONCATENATE("R10C",'Mapa final'!#REF!),"")</f>
        <v>#REF!</v>
      </c>
      <c r="AL55" s="133" t="e">
        <f>IF(AND('Mapa final'!#REF!="Muy Baja",'Mapa final'!#REF!="Catastrófico"),CONCATENATE("R10C",'Mapa final'!#REF!),"")</f>
        <v>#REF!</v>
      </c>
      <c r="AM55" s="133" t="e">
        <f>IF(AND('Mapa final'!#REF!="Muy Baja",'Mapa final'!#REF!="Catastrófico"),CONCATENATE("R10C",'Mapa final'!#REF!),"")</f>
        <v>#REF!</v>
      </c>
      <c r="AN55" s="145"/>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ht="14.25" customHeight="1">
      <c r="A56" s="2"/>
      <c r="B56" s="2"/>
      <c r="C56" s="2"/>
      <c r="D56" s="2"/>
      <c r="E56" s="2"/>
      <c r="F56" s="2"/>
      <c r="G56" s="2"/>
      <c r="H56" s="2"/>
      <c r="I56" s="2"/>
      <c r="J56" s="375" t="s">
        <v>189</v>
      </c>
      <c r="K56" s="253"/>
      <c r="L56" s="253"/>
      <c r="M56" s="253"/>
      <c r="N56" s="253"/>
      <c r="O56" s="254"/>
      <c r="P56" s="375" t="s">
        <v>190</v>
      </c>
      <c r="Q56" s="253"/>
      <c r="R56" s="253"/>
      <c r="S56" s="253"/>
      <c r="T56" s="253"/>
      <c r="U56" s="254"/>
      <c r="V56" s="375" t="s">
        <v>191</v>
      </c>
      <c r="W56" s="253"/>
      <c r="X56" s="253"/>
      <c r="Y56" s="253"/>
      <c r="Z56" s="253"/>
      <c r="AA56" s="254"/>
      <c r="AB56" s="375" t="s">
        <v>192</v>
      </c>
      <c r="AC56" s="253"/>
      <c r="AD56" s="253"/>
      <c r="AE56" s="253"/>
      <c r="AF56" s="253"/>
      <c r="AG56" s="254"/>
      <c r="AH56" s="375" t="s">
        <v>193</v>
      </c>
      <c r="AI56" s="253"/>
      <c r="AJ56" s="253"/>
      <c r="AK56" s="253"/>
      <c r="AL56" s="253"/>
      <c r="AM56" s="254"/>
      <c r="AN56" s="2"/>
      <c r="AO56" s="2"/>
      <c r="AP56" s="2"/>
      <c r="AQ56" s="2"/>
      <c r="AR56" s="2"/>
      <c r="AS56" s="2"/>
      <c r="AT56" s="2"/>
      <c r="AU56" s="146"/>
      <c r="AV56" s="147"/>
      <c r="AW56" s="147"/>
      <c r="AX56" s="147"/>
      <c r="AY56" s="147"/>
      <c r="AZ56" s="148"/>
      <c r="BA56" s="146"/>
      <c r="BB56" s="147"/>
      <c r="BC56" s="147"/>
      <c r="BD56" s="147"/>
      <c r="BE56" s="147"/>
      <c r="BF56" s="148"/>
      <c r="BG56" s="146"/>
      <c r="BH56" s="147"/>
      <c r="BI56" s="147"/>
      <c r="BJ56" s="147"/>
      <c r="BK56" s="147"/>
      <c r="BL56" s="148"/>
      <c r="BM56" s="146"/>
      <c r="BN56" s="147"/>
      <c r="BO56" s="147"/>
      <c r="BP56" s="147"/>
      <c r="BQ56" s="147"/>
      <c r="BR56" s="148"/>
      <c r="BS56" s="149"/>
      <c r="BT56" s="150"/>
      <c r="BU56" s="150"/>
      <c r="BV56" s="150"/>
      <c r="BW56" s="150"/>
      <c r="BX56" s="151"/>
    </row>
    <row r="57" spans="1:76" ht="14.25" customHeight="1">
      <c r="A57" s="2"/>
      <c r="B57" s="2"/>
      <c r="C57" s="2"/>
      <c r="D57" s="2"/>
      <c r="E57" s="2"/>
      <c r="F57" s="2"/>
      <c r="G57" s="2"/>
      <c r="H57" s="2"/>
      <c r="I57" s="2"/>
      <c r="J57" s="265"/>
      <c r="K57" s="253"/>
      <c r="L57" s="253"/>
      <c r="M57" s="253"/>
      <c r="N57" s="253"/>
      <c r="O57" s="254"/>
      <c r="P57" s="265"/>
      <c r="Q57" s="253"/>
      <c r="R57" s="253"/>
      <c r="S57" s="253"/>
      <c r="T57" s="253"/>
      <c r="U57" s="254"/>
      <c r="V57" s="265"/>
      <c r="W57" s="253"/>
      <c r="X57" s="253"/>
      <c r="Y57" s="253"/>
      <c r="Z57" s="253"/>
      <c r="AA57" s="254"/>
      <c r="AB57" s="265"/>
      <c r="AC57" s="253"/>
      <c r="AD57" s="253"/>
      <c r="AE57" s="253"/>
      <c r="AF57" s="253"/>
      <c r="AG57" s="254"/>
      <c r="AH57" s="265"/>
      <c r="AI57" s="253"/>
      <c r="AJ57" s="253"/>
      <c r="AK57" s="253"/>
      <c r="AL57" s="253"/>
      <c r="AM57" s="254"/>
      <c r="AN57" s="2"/>
      <c r="AO57" s="2"/>
      <c r="AP57" s="2"/>
      <c r="AQ57" s="2"/>
      <c r="AR57" s="2"/>
      <c r="AS57" s="2"/>
      <c r="AT57" s="2"/>
      <c r="AU57" s="152"/>
      <c r="AV57" s="153"/>
      <c r="AW57" s="153"/>
      <c r="AX57" s="153"/>
      <c r="AY57" s="153"/>
      <c r="AZ57" s="154"/>
      <c r="BA57" s="152"/>
      <c r="BB57" s="153"/>
      <c r="BC57" s="153"/>
      <c r="BD57" s="153"/>
      <c r="BE57" s="153"/>
      <c r="BF57" s="154"/>
      <c r="BG57" s="152"/>
      <c r="BH57" s="153"/>
      <c r="BI57" s="153"/>
      <c r="BJ57" s="153"/>
      <c r="BK57" s="153"/>
      <c r="BL57" s="154"/>
      <c r="BM57" s="152"/>
      <c r="BN57" s="153"/>
      <c r="BO57" s="153"/>
      <c r="BP57" s="153"/>
      <c r="BQ57" s="153"/>
      <c r="BR57" s="154"/>
      <c r="BS57" s="155"/>
      <c r="BT57" s="156"/>
      <c r="BU57" s="156"/>
      <c r="BV57" s="156"/>
      <c r="BW57" s="156"/>
      <c r="BX57" s="157"/>
    </row>
    <row r="58" spans="1:76" ht="14.25" customHeight="1">
      <c r="A58" s="2"/>
      <c r="B58" s="2"/>
      <c r="C58" s="2"/>
      <c r="D58" s="2"/>
      <c r="E58" s="2"/>
      <c r="F58" s="2"/>
      <c r="G58" s="2"/>
      <c r="H58" s="2"/>
      <c r="I58" s="2"/>
      <c r="J58" s="265"/>
      <c r="K58" s="253"/>
      <c r="L58" s="253"/>
      <c r="M58" s="253"/>
      <c r="N58" s="253"/>
      <c r="O58" s="254"/>
      <c r="P58" s="265"/>
      <c r="Q58" s="253"/>
      <c r="R58" s="253"/>
      <c r="S58" s="253"/>
      <c r="T58" s="253"/>
      <c r="U58" s="254"/>
      <c r="V58" s="265"/>
      <c r="W58" s="253"/>
      <c r="X58" s="253"/>
      <c r="Y58" s="253"/>
      <c r="Z58" s="253"/>
      <c r="AA58" s="254"/>
      <c r="AB58" s="265"/>
      <c r="AC58" s="253"/>
      <c r="AD58" s="253"/>
      <c r="AE58" s="253"/>
      <c r="AF58" s="253"/>
      <c r="AG58" s="254"/>
      <c r="AH58" s="265"/>
      <c r="AI58" s="253"/>
      <c r="AJ58" s="253"/>
      <c r="AK58" s="253"/>
      <c r="AL58" s="253"/>
      <c r="AM58" s="254"/>
      <c r="AN58" s="2"/>
      <c r="AO58" s="2"/>
      <c r="AP58" s="2"/>
      <c r="AQ58" s="2"/>
      <c r="AR58" s="2"/>
      <c r="AS58" s="2"/>
      <c r="AT58" s="2"/>
      <c r="AU58" s="152"/>
      <c r="AV58" s="153"/>
      <c r="AW58" s="153"/>
      <c r="AX58" s="153"/>
      <c r="AY58" s="153"/>
      <c r="AZ58" s="154"/>
      <c r="BA58" s="152"/>
      <c r="BB58" s="153"/>
      <c r="BC58" s="153"/>
      <c r="BD58" s="153"/>
      <c r="BE58" s="153"/>
      <c r="BF58" s="154"/>
      <c r="BG58" s="152"/>
      <c r="BH58" s="153"/>
      <c r="BI58" s="153"/>
      <c r="BJ58" s="153"/>
      <c r="BK58" s="153"/>
      <c r="BL58" s="154"/>
      <c r="BM58" s="152"/>
      <c r="BN58" s="153"/>
      <c r="BO58" s="153"/>
      <c r="BP58" s="153"/>
      <c r="BQ58" s="153"/>
      <c r="BR58" s="154"/>
      <c r="BS58" s="155"/>
      <c r="BT58" s="156"/>
      <c r="BU58" s="156"/>
      <c r="BV58" s="156"/>
      <c r="BW58" s="156"/>
      <c r="BX58" s="157"/>
    </row>
    <row r="59" spans="1:76" ht="14.25" customHeight="1">
      <c r="A59" s="2"/>
      <c r="B59" s="2"/>
      <c r="C59" s="2"/>
      <c r="D59" s="2"/>
      <c r="E59" s="2"/>
      <c r="F59" s="2"/>
      <c r="G59" s="2"/>
      <c r="H59" s="2"/>
      <c r="I59" s="2"/>
      <c r="J59" s="265"/>
      <c r="K59" s="253"/>
      <c r="L59" s="253"/>
      <c r="M59" s="253"/>
      <c r="N59" s="253"/>
      <c r="O59" s="254"/>
      <c r="P59" s="265"/>
      <c r="Q59" s="253"/>
      <c r="R59" s="253"/>
      <c r="S59" s="253"/>
      <c r="T59" s="253"/>
      <c r="U59" s="254"/>
      <c r="V59" s="265"/>
      <c r="W59" s="253"/>
      <c r="X59" s="253"/>
      <c r="Y59" s="253"/>
      <c r="Z59" s="253"/>
      <c r="AA59" s="254"/>
      <c r="AB59" s="265"/>
      <c r="AC59" s="253"/>
      <c r="AD59" s="253"/>
      <c r="AE59" s="253"/>
      <c r="AF59" s="253"/>
      <c r="AG59" s="254"/>
      <c r="AH59" s="265"/>
      <c r="AI59" s="253"/>
      <c r="AJ59" s="253"/>
      <c r="AK59" s="253"/>
      <c r="AL59" s="253"/>
      <c r="AM59" s="254"/>
      <c r="AN59" s="2"/>
      <c r="AO59" s="2"/>
      <c r="AP59" s="2"/>
      <c r="AQ59" s="2"/>
      <c r="AR59" s="2"/>
      <c r="AS59" s="2"/>
      <c r="AT59" s="2"/>
      <c r="AU59" s="152"/>
      <c r="AV59" s="153"/>
      <c r="AW59" s="153"/>
      <c r="AX59" s="153"/>
      <c r="AY59" s="153"/>
      <c r="AZ59" s="154"/>
      <c r="BA59" s="152"/>
      <c r="BB59" s="153"/>
      <c r="BC59" s="153"/>
      <c r="BD59" s="153"/>
      <c r="BE59" s="153"/>
      <c r="BF59" s="154"/>
      <c r="BG59" s="152"/>
      <c r="BH59" s="153"/>
      <c r="BI59" s="153"/>
      <c r="BJ59" s="153"/>
      <c r="BK59" s="153"/>
      <c r="BL59" s="154"/>
      <c r="BM59" s="152"/>
      <c r="BN59" s="153"/>
      <c r="BO59" s="153"/>
      <c r="BP59" s="153"/>
      <c r="BQ59" s="153"/>
      <c r="BR59" s="154"/>
      <c r="BS59" s="155"/>
      <c r="BT59" s="156"/>
      <c r="BU59" s="156"/>
      <c r="BV59" s="156"/>
      <c r="BW59" s="156"/>
      <c r="BX59" s="157"/>
    </row>
    <row r="60" spans="1:76" ht="14.25" customHeight="1">
      <c r="A60" s="2"/>
      <c r="B60" s="2"/>
      <c r="C60" s="2"/>
      <c r="D60" s="2"/>
      <c r="E60" s="2"/>
      <c r="F60" s="2"/>
      <c r="G60" s="2"/>
      <c r="H60" s="2"/>
      <c r="I60" s="2"/>
      <c r="J60" s="265"/>
      <c r="K60" s="253"/>
      <c r="L60" s="253"/>
      <c r="M60" s="253"/>
      <c r="N60" s="253"/>
      <c r="O60" s="254"/>
      <c r="P60" s="265"/>
      <c r="Q60" s="253"/>
      <c r="R60" s="253"/>
      <c r="S60" s="253"/>
      <c r="T60" s="253"/>
      <c r="U60" s="254"/>
      <c r="V60" s="265"/>
      <c r="W60" s="253"/>
      <c r="X60" s="253"/>
      <c r="Y60" s="253"/>
      <c r="Z60" s="253"/>
      <c r="AA60" s="254"/>
      <c r="AB60" s="265"/>
      <c r="AC60" s="253"/>
      <c r="AD60" s="253"/>
      <c r="AE60" s="253"/>
      <c r="AF60" s="253"/>
      <c r="AG60" s="254"/>
      <c r="AH60" s="265"/>
      <c r="AI60" s="253"/>
      <c r="AJ60" s="253"/>
      <c r="AK60" s="253"/>
      <c r="AL60" s="253"/>
      <c r="AM60" s="254"/>
      <c r="AN60" s="2"/>
      <c r="AO60" s="2"/>
      <c r="AP60" s="2"/>
      <c r="AQ60" s="2"/>
      <c r="AR60" s="2"/>
      <c r="AS60" s="2"/>
      <c r="AT60" s="2"/>
      <c r="AU60" s="152"/>
      <c r="AV60" s="153"/>
      <c r="AW60" s="153"/>
      <c r="AX60" s="153"/>
      <c r="AY60" s="153"/>
      <c r="AZ60" s="154"/>
      <c r="BA60" s="152"/>
      <c r="BB60" s="153"/>
      <c r="BC60" s="153"/>
      <c r="BD60" s="153"/>
      <c r="BE60" s="153"/>
      <c r="BF60" s="154"/>
      <c r="BG60" s="152"/>
      <c r="BH60" s="153"/>
      <c r="BI60" s="153"/>
      <c r="BJ60" s="153"/>
      <c r="BK60" s="153"/>
      <c r="BL60" s="154"/>
      <c r="BM60" s="152"/>
      <c r="BN60" s="153"/>
      <c r="BO60" s="153"/>
      <c r="BP60" s="153"/>
      <c r="BQ60" s="153"/>
      <c r="BR60" s="154"/>
      <c r="BS60" s="155"/>
      <c r="BT60" s="156"/>
      <c r="BU60" s="156"/>
      <c r="BV60" s="156"/>
      <c r="BW60" s="156"/>
      <c r="BX60" s="157"/>
    </row>
    <row r="61" spans="1:76" ht="14.25" customHeight="1">
      <c r="A61" s="2"/>
      <c r="B61" s="2"/>
      <c r="C61" s="2"/>
      <c r="D61" s="2"/>
      <c r="E61" s="2"/>
      <c r="F61" s="2"/>
      <c r="G61" s="2"/>
      <c r="H61" s="2"/>
      <c r="I61" s="2"/>
      <c r="J61" s="340"/>
      <c r="K61" s="341"/>
      <c r="L61" s="341"/>
      <c r="M61" s="341"/>
      <c r="N61" s="341"/>
      <c r="O61" s="343"/>
      <c r="P61" s="340"/>
      <c r="Q61" s="341"/>
      <c r="R61" s="341"/>
      <c r="S61" s="341"/>
      <c r="T61" s="341"/>
      <c r="U61" s="343"/>
      <c r="V61" s="340"/>
      <c r="W61" s="341"/>
      <c r="X61" s="341"/>
      <c r="Y61" s="341"/>
      <c r="Z61" s="341"/>
      <c r="AA61" s="343"/>
      <c r="AB61" s="340"/>
      <c r="AC61" s="341"/>
      <c r="AD61" s="341"/>
      <c r="AE61" s="341"/>
      <c r="AF61" s="341"/>
      <c r="AG61" s="343"/>
      <c r="AH61" s="340"/>
      <c r="AI61" s="341"/>
      <c r="AJ61" s="341"/>
      <c r="AK61" s="341"/>
      <c r="AL61" s="341"/>
      <c r="AM61" s="343"/>
      <c r="AN61" s="2"/>
      <c r="AO61" s="2"/>
      <c r="AP61" s="2"/>
      <c r="AQ61" s="2"/>
      <c r="AR61" s="2"/>
      <c r="AS61" s="2"/>
      <c r="AT61" s="2"/>
      <c r="AU61" s="152"/>
      <c r="AV61" s="153"/>
      <c r="AW61" s="153"/>
      <c r="AX61" s="153"/>
      <c r="AY61" s="153"/>
      <c r="AZ61" s="154"/>
      <c r="BA61" s="152"/>
      <c r="BB61" s="153"/>
      <c r="BC61" s="153"/>
      <c r="BD61" s="153"/>
      <c r="BE61" s="153"/>
      <c r="BF61" s="154"/>
      <c r="BG61" s="152"/>
      <c r="BH61" s="153"/>
      <c r="BI61" s="153"/>
      <c r="BJ61" s="153"/>
      <c r="BK61" s="153"/>
      <c r="BL61" s="154"/>
      <c r="BM61" s="152"/>
      <c r="BN61" s="153"/>
      <c r="BO61" s="153"/>
      <c r="BP61" s="153"/>
      <c r="BQ61" s="153"/>
      <c r="BR61" s="154"/>
      <c r="BS61" s="155"/>
      <c r="BT61" s="156"/>
      <c r="BU61" s="156"/>
      <c r="BV61" s="156"/>
      <c r="BW61" s="156"/>
      <c r="BX61" s="157"/>
    </row>
    <row r="62" spans="1:7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52"/>
      <c r="AV62" s="153"/>
      <c r="AW62" s="153"/>
      <c r="AX62" s="153"/>
      <c r="AY62" s="153"/>
      <c r="AZ62" s="154"/>
      <c r="BA62" s="152"/>
      <c r="BB62" s="153"/>
      <c r="BC62" s="153"/>
      <c r="BD62" s="153"/>
      <c r="BE62" s="153"/>
      <c r="BF62" s="154"/>
      <c r="BG62" s="152"/>
      <c r="BH62" s="153"/>
      <c r="BI62" s="153"/>
      <c r="BJ62" s="153"/>
      <c r="BK62" s="153"/>
      <c r="BL62" s="154"/>
      <c r="BM62" s="152"/>
      <c r="BN62" s="153"/>
      <c r="BO62" s="153"/>
      <c r="BP62" s="153"/>
      <c r="BQ62" s="153"/>
      <c r="BR62" s="154"/>
      <c r="BS62" s="155"/>
      <c r="BT62" s="156"/>
      <c r="BU62" s="156"/>
      <c r="BV62" s="156"/>
      <c r="BW62" s="156"/>
      <c r="BX62" s="157"/>
    </row>
    <row r="63" spans="1:76" ht="15" customHeight="1">
      <c r="A63" s="2"/>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52"/>
      <c r="AV63" s="153"/>
      <c r="AW63" s="153"/>
      <c r="AX63" s="153"/>
      <c r="AY63" s="153"/>
      <c r="AZ63" s="154"/>
      <c r="BA63" s="152"/>
      <c r="BB63" s="153"/>
      <c r="BC63" s="153"/>
      <c r="BD63" s="153"/>
      <c r="BE63" s="153"/>
      <c r="BF63" s="154"/>
      <c r="BG63" s="152"/>
      <c r="BH63" s="153"/>
      <c r="BI63" s="153"/>
      <c r="BJ63" s="153"/>
      <c r="BK63" s="153"/>
      <c r="BL63" s="154"/>
      <c r="BM63" s="152"/>
      <c r="BN63" s="153"/>
      <c r="BO63" s="153"/>
      <c r="BP63" s="153"/>
      <c r="BQ63" s="153"/>
      <c r="BR63" s="154"/>
      <c r="BS63" s="155"/>
      <c r="BT63" s="156"/>
      <c r="BU63" s="156"/>
      <c r="BV63" s="156"/>
      <c r="BW63" s="156"/>
      <c r="BX63" s="157"/>
    </row>
    <row r="64" spans="1:76" ht="15" customHeight="1">
      <c r="A64" s="2"/>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52"/>
      <c r="AV64" s="153"/>
      <c r="AW64" s="153"/>
      <c r="AX64" s="153"/>
      <c r="AY64" s="153"/>
      <c r="AZ64" s="154"/>
      <c r="BA64" s="152"/>
      <c r="BB64" s="153"/>
      <c r="BC64" s="153"/>
      <c r="BD64" s="153"/>
      <c r="BE64" s="153"/>
      <c r="BF64" s="154"/>
      <c r="BG64" s="152"/>
      <c r="BH64" s="153"/>
      <c r="BI64" s="153"/>
      <c r="BJ64" s="153"/>
      <c r="BK64" s="153"/>
      <c r="BL64" s="154"/>
      <c r="BM64" s="152"/>
      <c r="BN64" s="153"/>
      <c r="BO64" s="153"/>
      <c r="BP64" s="153"/>
      <c r="BQ64" s="153"/>
      <c r="BR64" s="154"/>
      <c r="BS64" s="155"/>
      <c r="BT64" s="156"/>
      <c r="BU64" s="156"/>
      <c r="BV64" s="156"/>
      <c r="BW64" s="156"/>
      <c r="BX64" s="157"/>
    </row>
    <row r="65" spans="1:7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58"/>
      <c r="AV65" s="159"/>
      <c r="AW65" s="159"/>
      <c r="AX65" s="159"/>
      <c r="AY65" s="159"/>
      <c r="AZ65" s="160"/>
      <c r="BA65" s="158"/>
      <c r="BB65" s="159"/>
      <c r="BC65" s="159"/>
      <c r="BD65" s="159"/>
      <c r="BE65" s="159"/>
      <c r="BF65" s="160"/>
      <c r="BG65" s="158"/>
      <c r="BH65" s="159"/>
      <c r="BI65" s="159"/>
      <c r="BJ65" s="159"/>
      <c r="BK65" s="159"/>
      <c r="BL65" s="160"/>
      <c r="BM65" s="158"/>
      <c r="BN65" s="159"/>
      <c r="BO65" s="159"/>
      <c r="BP65" s="159"/>
      <c r="BQ65" s="159"/>
      <c r="BR65" s="160"/>
      <c r="BS65" s="161"/>
      <c r="BT65" s="162"/>
      <c r="BU65" s="162"/>
      <c r="BV65" s="162"/>
      <c r="BW65" s="162"/>
      <c r="BX65" s="163"/>
    </row>
    <row r="66" spans="1:7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64"/>
      <c r="AV66" s="165"/>
      <c r="AW66" s="165"/>
      <c r="AX66" s="165"/>
      <c r="AY66" s="165"/>
      <c r="AZ66" s="166"/>
      <c r="BA66" s="164"/>
      <c r="BB66" s="165"/>
      <c r="BC66" s="165"/>
      <c r="BD66" s="165"/>
      <c r="BE66" s="165"/>
      <c r="BF66" s="166"/>
      <c r="BG66" s="146"/>
      <c r="BH66" s="147"/>
      <c r="BI66" s="147"/>
      <c r="BJ66" s="147"/>
      <c r="BK66" s="147"/>
      <c r="BL66" s="148"/>
      <c r="BM66" s="153"/>
      <c r="BN66" s="153"/>
      <c r="BO66" s="153"/>
      <c r="BP66" s="153"/>
      <c r="BQ66" s="153"/>
      <c r="BR66" s="153"/>
      <c r="BS66" s="149"/>
      <c r="BT66" s="150"/>
      <c r="BU66" s="150"/>
      <c r="BV66" s="150"/>
      <c r="BW66" s="150"/>
      <c r="BX66" s="151"/>
    </row>
    <row r="67" spans="1:7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67"/>
      <c r="AV67" s="168"/>
      <c r="AW67" s="168"/>
      <c r="AX67" s="168"/>
      <c r="AY67" s="168"/>
      <c r="AZ67" s="169"/>
      <c r="BA67" s="167"/>
      <c r="BB67" s="168"/>
      <c r="BC67" s="168"/>
      <c r="BD67" s="168"/>
      <c r="BE67" s="168"/>
      <c r="BF67" s="169"/>
      <c r="BG67" s="152"/>
      <c r="BH67" s="153"/>
      <c r="BI67" s="153"/>
      <c r="BJ67" s="153"/>
      <c r="BK67" s="153"/>
      <c r="BL67" s="154"/>
      <c r="BM67" s="153"/>
      <c r="BN67" s="153"/>
      <c r="BO67" s="153"/>
      <c r="BP67" s="153"/>
      <c r="BQ67" s="153"/>
      <c r="BR67" s="153"/>
      <c r="BS67" s="155"/>
      <c r="BT67" s="156"/>
      <c r="BU67" s="156"/>
      <c r="BV67" s="156"/>
      <c r="BW67" s="156"/>
      <c r="BX67" s="157"/>
    </row>
    <row r="68" spans="1:7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67"/>
      <c r="AV68" s="168"/>
      <c r="AW68" s="168"/>
      <c r="AX68" s="168"/>
      <c r="AY68" s="168"/>
      <c r="AZ68" s="169"/>
      <c r="BA68" s="167"/>
      <c r="BB68" s="168"/>
      <c r="BC68" s="168"/>
      <c r="BD68" s="168"/>
      <c r="BE68" s="168"/>
      <c r="BF68" s="169"/>
      <c r="BG68" s="152"/>
      <c r="BH68" s="153"/>
      <c r="BI68" s="153"/>
      <c r="BJ68" s="153"/>
      <c r="BK68" s="153"/>
      <c r="BL68" s="154"/>
      <c r="BM68" s="153"/>
      <c r="BN68" s="153"/>
      <c r="BO68" s="153"/>
      <c r="BP68" s="153"/>
      <c r="BQ68" s="153"/>
      <c r="BR68" s="153"/>
      <c r="BS68" s="155"/>
      <c r="BT68" s="156"/>
      <c r="BU68" s="156"/>
      <c r="BV68" s="156"/>
      <c r="BW68" s="156"/>
      <c r="BX68" s="157"/>
    </row>
    <row r="69" spans="1:7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67"/>
      <c r="AV69" s="168"/>
      <c r="AW69" s="168"/>
      <c r="AX69" s="168"/>
      <c r="AY69" s="168"/>
      <c r="AZ69" s="169"/>
      <c r="BA69" s="167"/>
      <c r="BB69" s="168"/>
      <c r="BC69" s="168"/>
      <c r="BD69" s="168"/>
      <c r="BE69" s="168"/>
      <c r="BF69" s="169"/>
      <c r="BG69" s="152"/>
      <c r="BH69" s="153"/>
      <c r="BI69" s="153"/>
      <c r="BJ69" s="153"/>
      <c r="BK69" s="153"/>
      <c r="BL69" s="154"/>
      <c r="BM69" s="153"/>
      <c r="BN69" s="153"/>
      <c r="BO69" s="153"/>
      <c r="BP69" s="153"/>
      <c r="BQ69" s="153"/>
      <c r="BR69" s="153"/>
      <c r="BS69" s="155"/>
      <c r="BT69" s="156"/>
      <c r="BU69" s="156"/>
      <c r="BV69" s="156"/>
      <c r="BW69" s="156"/>
      <c r="BX69" s="157"/>
    </row>
    <row r="70" spans="1:7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67"/>
      <c r="AV70" s="168"/>
      <c r="AW70" s="168"/>
      <c r="AX70" s="168"/>
      <c r="AY70" s="168"/>
      <c r="AZ70" s="169"/>
      <c r="BA70" s="167"/>
      <c r="BB70" s="168"/>
      <c r="BC70" s="168"/>
      <c r="BD70" s="168"/>
      <c r="BE70" s="168"/>
      <c r="BF70" s="169"/>
      <c r="BG70" s="152"/>
      <c r="BH70" s="153"/>
      <c r="BI70" s="153"/>
      <c r="BJ70" s="153"/>
      <c r="BK70" s="153"/>
      <c r="BL70" s="154"/>
      <c r="BM70" s="153"/>
      <c r="BN70" s="153"/>
      <c r="BO70" s="153"/>
      <c r="BP70" s="153"/>
      <c r="BQ70" s="153"/>
      <c r="BR70" s="153"/>
      <c r="BS70" s="155"/>
      <c r="BT70" s="156"/>
      <c r="BU70" s="156"/>
      <c r="BV70" s="156"/>
      <c r="BW70" s="156"/>
      <c r="BX70" s="157"/>
    </row>
    <row r="71" spans="1:7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67"/>
      <c r="AV71" s="168"/>
      <c r="AW71" s="168"/>
      <c r="AX71" s="168"/>
      <c r="AY71" s="168"/>
      <c r="AZ71" s="169"/>
      <c r="BA71" s="167"/>
      <c r="BB71" s="168"/>
      <c r="BC71" s="168"/>
      <c r="BD71" s="168"/>
      <c r="BE71" s="168"/>
      <c r="BF71" s="169"/>
      <c r="BG71" s="152"/>
      <c r="BH71" s="153"/>
      <c r="BI71" s="153"/>
      <c r="BJ71" s="153"/>
      <c r="BK71" s="153"/>
      <c r="BL71" s="154"/>
      <c r="BM71" s="153"/>
      <c r="BN71" s="153"/>
      <c r="BO71" s="153"/>
      <c r="BP71" s="153"/>
      <c r="BQ71" s="153"/>
      <c r="BR71" s="153"/>
      <c r="BS71" s="155"/>
      <c r="BT71" s="156"/>
      <c r="BU71" s="156"/>
      <c r="BV71" s="156"/>
      <c r="BW71" s="156"/>
      <c r="BX71" s="157"/>
    </row>
    <row r="72" spans="1:7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67"/>
      <c r="AV72" s="168"/>
      <c r="AW72" s="168"/>
      <c r="AX72" s="168"/>
      <c r="AY72" s="168"/>
      <c r="AZ72" s="169"/>
      <c r="BA72" s="167"/>
      <c r="BB72" s="168"/>
      <c r="BC72" s="168"/>
      <c r="BD72" s="168"/>
      <c r="BE72" s="168"/>
      <c r="BF72" s="169"/>
      <c r="BG72" s="152"/>
      <c r="BH72" s="153"/>
      <c r="BI72" s="153"/>
      <c r="BJ72" s="153"/>
      <c r="BK72" s="153"/>
      <c r="BL72" s="154"/>
      <c r="BM72" s="153"/>
      <c r="BN72" s="153"/>
      <c r="BO72" s="153"/>
      <c r="BP72" s="153"/>
      <c r="BQ72" s="153"/>
      <c r="BR72" s="153"/>
      <c r="BS72" s="155"/>
      <c r="BT72" s="156"/>
      <c r="BU72" s="156"/>
      <c r="BV72" s="156"/>
      <c r="BW72" s="156"/>
      <c r="BX72" s="157"/>
    </row>
    <row r="73" spans="1:7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67"/>
      <c r="AV73" s="168"/>
      <c r="AW73" s="168"/>
      <c r="AX73" s="168"/>
      <c r="AY73" s="168"/>
      <c r="AZ73" s="169"/>
      <c r="BA73" s="167"/>
      <c r="BB73" s="168"/>
      <c r="BC73" s="168"/>
      <c r="BD73" s="168"/>
      <c r="BE73" s="168"/>
      <c r="BF73" s="169"/>
      <c r="BG73" s="152"/>
      <c r="BH73" s="153"/>
      <c r="BI73" s="153"/>
      <c r="BJ73" s="153"/>
      <c r="BK73" s="153"/>
      <c r="BL73" s="154"/>
      <c r="BM73" s="153"/>
      <c r="BN73" s="153"/>
      <c r="BO73" s="153"/>
      <c r="BP73" s="153"/>
      <c r="BQ73" s="153"/>
      <c r="BR73" s="153"/>
      <c r="BS73" s="155"/>
      <c r="BT73" s="156"/>
      <c r="BU73" s="156"/>
      <c r="BV73" s="156"/>
      <c r="BW73" s="156"/>
      <c r="BX73" s="157"/>
    </row>
    <row r="74" spans="1:7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67"/>
      <c r="AV74" s="168"/>
      <c r="AW74" s="168"/>
      <c r="AX74" s="168"/>
      <c r="AY74" s="168"/>
      <c r="AZ74" s="169"/>
      <c r="BA74" s="167"/>
      <c r="BB74" s="168"/>
      <c r="BC74" s="168"/>
      <c r="BD74" s="168"/>
      <c r="BE74" s="168"/>
      <c r="BF74" s="169"/>
      <c r="BG74" s="152"/>
      <c r="BH74" s="153"/>
      <c r="BI74" s="153"/>
      <c r="BJ74" s="153"/>
      <c r="BK74" s="153"/>
      <c r="BL74" s="154"/>
      <c r="BM74" s="153"/>
      <c r="BN74" s="153"/>
      <c r="BO74" s="153"/>
      <c r="BP74" s="153"/>
      <c r="BQ74" s="153"/>
      <c r="BR74" s="153"/>
      <c r="BS74" s="155"/>
      <c r="BT74" s="156"/>
      <c r="BU74" s="156"/>
      <c r="BV74" s="156"/>
      <c r="BW74" s="156"/>
      <c r="BX74" s="157"/>
    </row>
    <row r="75" spans="1:7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70"/>
      <c r="AV75" s="171"/>
      <c r="AW75" s="171"/>
      <c r="AX75" s="171"/>
      <c r="AY75" s="171"/>
      <c r="AZ75" s="172"/>
      <c r="BA75" s="170"/>
      <c r="BB75" s="171"/>
      <c r="BC75" s="171"/>
      <c r="BD75" s="171"/>
      <c r="BE75" s="171"/>
      <c r="BF75" s="172"/>
      <c r="BG75" s="158"/>
      <c r="BH75" s="159"/>
      <c r="BI75" s="159"/>
      <c r="BJ75" s="159"/>
      <c r="BK75" s="159"/>
      <c r="BL75" s="160"/>
      <c r="BM75" s="153"/>
      <c r="BN75" s="153"/>
      <c r="BO75" s="153"/>
      <c r="BP75" s="153"/>
      <c r="BQ75" s="153"/>
      <c r="BR75" s="153"/>
      <c r="BS75" s="161"/>
      <c r="BT75" s="162"/>
      <c r="BU75" s="162"/>
      <c r="BV75" s="162"/>
      <c r="BW75" s="162"/>
      <c r="BX75" s="163"/>
    </row>
    <row r="76" spans="1:7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64"/>
      <c r="AV76" s="165"/>
      <c r="AW76" s="165"/>
      <c r="AX76" s="165"/>
      <c r="AY76" s="165"/>
      <c r="AZ76" s="166"/>
      <c r="BA76" s="164"/>
      <c r="BB76" s="165"/>
      <c r="BC76" s="165"/>
      <c r="BD76" s="165"/>
      <c r="BE76" s="165"/>
      <c r="BF76" s="166"/>
      <c r="BG76" s="164"/>
      <c r="BH76" s="165"/>
      <c r="BI76" s="165"/>
      <c r="BJ76" s="165"/>
      <c r="BK76" s="165"/>
      <c r="BL76" s="166"/>
      <c r="BM76" s="146"/>
      <c r="BN76" s="147"/>
      <c r="BO76" s="147"/>
      <c r="BP76" s="147"/>
      <c r="BQ76" s="147"/>
      <c r="BR76" s="148"/>
      <c r="BS76" s="149"/>
      <c r="BT76" s="150"/>
      <c r="BU76" s="150"/>
      <c r="BV76" s="150"/>
      <c r="BW76" s="150"/>
      <c r="BX76" s="151"/>
    </row>
    <row r="77" spans="1:7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67"/>
      <c r="AV77" s="168"/>
      <c r="AW77" s="168"/>
      <c r="AX77" s="168"/>
      <c r="AY77" s="168"/>
      <c r="AZ77" s="169"/>
      <c r="BA77" s="167"/>
      <c r="BB77" s="168"/>
      <c r="BC77" s="168"/>
      <c r="BD77" s="168"/>
      <c r="BE77" s="168"/>
      <c r="BF77" s="169"/>
      <c r="BG77" s="167"/>
      <c r="BH77" s="168"/>
      <c r="BI77" s="168"/>
      <c r="BJ77" s="168"/>
      <c r="BK77" s="168"/>
      <c r="BL77" s="169"/>
      <c r="BM77" s="152"/>
      <c r="BN77" s="153"/>
      <c r="BO77" s="153"/>
      <c r="BP77" s="153"/>
      <c r="BQ77" s="153"/>
      <c r="BR77" s="154"/>
      <c r="BS77" s="155"/>
      <c r="BT77" s="156"/>
      <c r="BU77" s="156"/>
      <c r="BV77" s="156"/>
      <c r="BW77" s="156"/>
      <c r="BX77" s="157"/>
    </row>
    <row r="78" spans="1:7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67"/>
      <c r="AV78" s="168"/>
      <c r="AW78" s="168"/>
      <c r="AX78" s="168"/>
      <c r="AY78" s="168"/>
      <c r="AZ78" s="169"/>
      <c r="BA78" s="167"/>
      <c r="BB78" s="168"/>
      <c r="BC78" s="168"/>
      <c r="BD78" s="168"/>
      <c r="BE78" s="168"/>
      <c r="BF78" s="169"/>
      <c r="BG78" s="167"/>
      <c r="BH78" s="168"/>
      <c r="BI78" s="168"/>
      <c r="BJ78" s="168"/>
      <c r="BK78" s="168"/>
      <c r="BL78" s="169"/>
      <c r="BM78" s="152"/>
      <c r="BN78" s="153"/>
      <c r="BO78" s="153"/>
      <c r="BP78" s="153"/>
      <c r="BQ78" s="153"/>
      <c r="BR78" s="154"/>
      <c r="BS78" s="155"/>
      <c r="BT78" s="156"/>
      <c r="BU78" s="156"/>
      <c r="BV78" s="156"/>
      <c r="BW78" s="156"/>
      <c r="BX78" s="157"/>
    </row>
    <row r="79" spans="1:7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67"/>
      <c r="AV79" s="168"/>
      <c r="AW79" s="168"/>
      <c r="AX79" s="168"/>
      <c r="AY79" s="168"/>
      <c r="AZ79" s="169"/>
      <c r="BA79" s="167"/>
      <c r="BB79" s="168"/>
      <c r="BC79" s="168"/>
      <c r="BD79" s="168"/>
      <c r="BE79" s="168"/>
      <c r="BF79" s="169"/>
      <c r="BG79" s="167"/>
      <c r="BH79" s="168"/>
      <c r="BI79" s="168"/>
      <c r="BJ79" s="168"/>
      <c r="BK79" s="168"/>
      <c r="BL79" s="169"/>
      <c r="BM79" s="152"/>
      <c r="BN79" s="153"/>
      <c r="BO79" s="153"/>
      <c r="BP79" s="153"/>
      <c r="BQ79" s="153"/>
      <c r="BR79" s="154"/>
      <c r="BS79" s="155"/>
      <c r="BT79" s="156"/>
      <c r="BU79" s="156"/>
      <c r="BV79" s="156"/>
      <c r="BW79" s="156"/>
      <c r="BX79" s="157"/>
    </row>
    <row r="80" spans="1:7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67"/>
      <c r="AV80" s="168"/>
      <c r="AW80" s="168"/>
      <c r="AX80" s="168"/>
      <c r="AY80" s="168"/>
      <c r="AZ80" s="169"/>
      <c r="BA80" s="167"/>
      <c r="BB80" s="168"/>
      <c r="BC80" s="168"/>
      <c r="BD80" s="168"/>
      <c r="BE80" s="168"/>
      <c r="BF80" s="169"/>
      <c r="BG80" s="167"/>
      <c r="BH80" s="168"/>
      <c r="BI80" s="168"/>
      <c r="BJ80" s="168"/>
      <c r="BK80" s="168"/>
      <c r="BL80" s="169"/>
      <c r="BM80" s="152"/>
      <c r="BN80" s="153"/>
      <c r="BO80" s="153"/>
      <c r="BP80" s="153"/>
      <c r="BQ80" s="153"/>
      <c r="BR80" s="154"/>
      <c r="BS80" s="155"/>
      <c r="BT80" s="156"/>
      <c r="BU80" s="156"/>
      <c r="BV80" s="156"/>
      <c r="BW80" s="156"/>
      <c r="BX80" s="157"/>
    </row>
    <row r="81" spans="1:7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67"/>
      <c r="AV81" s="168"/>
      <c r="AW81" s="168"/>
      <c r="AX81" s="168"/>
      <c r="AY81" s="168"/>
      <c r="AZ81" s="169"/>
      <c r="BA81" s="167"/>
      <c r="BB81" s="168"/>
      <c r="BC81" s="168"/>
      <c r="BD81" s="168"/>
      <c r="BE81" s="168"/>
      <c r="BF81" s="169"/>
      <c r="BG81" s="167"/>
      <c r="BH81" s="168"/>
      <c r="BI81" s="168"/>
      <c r="BJ81" s="168"/>
      <c r="BK81" s="168"/>
      <c r="BL81" s="169"/>
      <c r="BM81" s="152"/>
      <c r="BN81" s="153"/>
      <c r="BO81" s="153"/>
      <c r="BP81" s="153"/>
      <c r="BQ81" s="153"/>
      <c r="BR81" s="154"/>
      <c r="BS81" s="155"/>
      <c r="BT81" s="156"/>
      <c r="BU81" s="156"/>
      <c r="BV81" s="156"/>
      <c r="BW81" s="156"/>
      <c r="BX81" s="157"/>
    </row>
    <row r="82" spans="1:7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67"/>
      <c r="AV82" s="168"/>
      <c r="AW82" s="168"/>
      <c r="AX82" s="168"/>
      <c r="AY82" s="168"/>
      <c r="AZ82" s="169"/>
      <c r="BA82" s="167"/>
      <c r="BB82" s="168"/>
      <c r="BC82" s="168"/>
      <c r="BD82" s="168"/>
      <c r="BE82" s="168"/>
      <c r="BF82" s="169"/>
      <c r="BG82" s="167"/>
      <c r="BH82" s="168"/>
      <c r="BI82" s="168"/>
      <c r="BJ82" s="168"/>
      <c r="BK82" s="168"/>
      <c r="BL82" s="169"/>
      <c r="BM82" s="152"/>
      <c r="BN82" s="153"/>
      <c r="BO82" s="153"/>
      <c r="BP82" s="153"/>
      <c r="BQ82" s="153"/>
      <c r="BR82" s="154"/>
      <c r="BS82" s="155"/>
      <c r="BT82" s="156"/>
      <c r="BU82" s="156"/>
      <c r="BV82" s="156"/>
      <c r="BW82" s="156"/>
      <c r="BX82" s="157"/>
    </row>
    <row r="83" spans="1:7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67"/>
      <c r="AV83" s="168"/>
      <c r="AW83" s="168"/>
      <c r="AX83" s="168"/>
      <c r="AY83" s="168"/>
      <c r="AZ83" s="169"/>
      <c r="BA83" s="167"/>
      <c r="BB83" s="168"/>
      <c r="BC83" s="168"/>
      <c r="BD83" s="168"/>
      <c r="BE83" s="168"/>
      <c r="BF83" s="169"/>
      <c r="BG83" s="167"/>
      <c r="BH83" s="168"/>
      <c r="BI83" s="168"/>
      <c r="BJ83" s="168"/>
      <c r="BK83" s="168"/>
      <c r="BL83" s="169"/>
      <c r="BM83" s="152"/>
      <c r="BN83" s="153"/>
      <c r="BO83" s="153"/>
      <c r="BP83" s="153"/>
      <c r="BQ83" s="153"/>
      <c r="BR83" s="154"/>
      <c r="BS83" s="155"/>
      <c r="BT83" s="156"/>
      <c r="BU83" s="156"/>
      <c r="BV83" s="156"/>
      <c r="BW83" s="156"/>
      <c r="BX83" s="157"/>
    </row>
    <row r="84" spans="1:7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67"/>
      <c r="AV84" s="168"/>
      <c r="AW84" s="168"/>
      <c r="AX84" s="168"/>
      <c r="AY84" s="168"/>
      <c r="AZ84" s="169"/>
      <c r="BA84" s="167"/>
      <c r="BB84" s="168"/>
      <c r="BC84" s="168"/>
      <c r="BD84" s="168"/>
      <c r="BE84" s="168"/>
      <c r="BF84" s="169"/>
      <c r="BG84" s="167"/>
      <c r="BH84" s="168"/>
      <c r="BI84" s="168"/>
      <c r="BJ84" s="168"/>
      <c r="BK84" s="168"/>
      <c r="BL84" s="169"/>
      <c r="BM84" s="152"/>
      <c r="BN84" s="153"/>
      <c r="BO84" s="153"/>
      <c r="BP84" s="153"/>
      <c r="BQ84" s="153"/>
      <c r="BR84" s="154"/>
      <c r="BS84" s="155"/>
      <c r="BT84" s="156"/>
      <c r="BU84" s="156"/>
      <c r="BV84" s="156"/>
      <c r="BW84" s="156"/>
      <c r="BX84" s="157"/>
    </row>
    <row r="85" spans="1:7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70"/>
      <c r="AV85" s="171"/>
      <c r="AW85" s="171"/>
      <c r="AX85" s="171"/>
      <c r="AY85" s="171"/>
      <c r="AZ85" s="172"/>
      <c r="BA85" s="170"/>
      <c r="BB85" s="171"/>
      <c r="BC85" s="171"/>
      <c r="BD85" s="171"/>
      <c r="BE85" s="171"/>
      <c r="BF85" s="172"/>
      <c r="BG85" s="170"/>
      <c r="BH85" s="171"/>
      <c r="BI85" s="171"/>
      <c r="BJ85" s="171"/>
      <c r="BK85" s="171"/>
      <c r="BL85" s="172"/>
      <c r="BM85" s="158"/>
      <c r="BN85" s="159"/>
      <c r="BO85" s="159"/>
      <c r="BP85" s="159"/>
      <c r="BQ85" s="159"/>
      <c r="BR85" s="160"/>
      <c r="BS85" s="161"/>
      <c r="BT85" s="162"/>
      <c r="BU85" s="162"/>
      <c r="BV85" s="162"/>
      <c r="BW85" s="162"/>
      <c r="BX85" s="163"/>
    </row>
    <row r="86" spans="1:7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73"/>
      <c r="AV86" s="174"/>
      <c r="AW86" s="174"/>
      <c r="AX86" s="174"/>
      <c r="AY86" s="174"/>
      <c r="AZ86" s="175"/>
      <c r="BA86" s="164"/>
      <c r="BB86" s="165"/>
      <c r="BC86" s="165"/>
      <c r="BD86" s="165"/>
      <c r="BE86" s="165"/>
      <c r="BF86" s="166"/>
      <c r="BG86" s="164"/>
      <c r="BH86" s="165"/>
      <c r="BI86" s="165"/>
      <c r="BJ86" s="165"/>
      <c r="BK86" s="165"/>
      <c r="BL86" s="166"/>
      <c r="BM86" s="146"/>
      <c r="BN86" s="147"/>
      <c r="BO86" s="147"/>
      <c r="BP86" s="147"/>
      <c r="BQ86" s="147"/>
      <c r="BR86" s="148"/>
      <c r="BS86" s="149"/>
      <c r="BT86" s="150"/>
      <c r="BU86" s="150"/>
      <c r="BV86" s="150"/>
      <c r="BW86" s="150"/>
      <c r="BX86" s="151"/>
    </row>
    <row r="87" spans="1:7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76"/>
      <c r="AV87" s="177"/>
      <c r="AW87" s="177"/>
      <c r="AX87" s="177"/>
      <c r="AY87" s="177"/>
      <c r="AZ87" s="178"/>
      <c r="BA87" s="167"/>
      <c r="BB87" s="168"/>
      <c r="BC87" s="168"/>
      <c r="BD87" s="168"/>
      <c r="BE87" s="168"/>
      <c r="BF87" s="169"/>
      <c r="BG87" s="167"/>
      <c r="BH87" s="168"/>
      <c r="BI87" s="168"/>
      <c r="BJ87" s="168"/>
      <c r="BK87" s="168"/>
      <c r="BL87" s="169"/>
      <c r="BM87" s="152"/>
      <c r="BN87" s="153"/>
      <c r="BO87" s="153"/>
      <c r="BP87" s="153"/>
      <c r="BQ87" s="153"/>
      <c r="BR87" s="154"/>
      <c r="BS87" s="155"/>
      <c r="BT87" s="156"/>
      <c r="BU87" s="156"/>
      <c r="BV87" s="156"/>
      <c r="BW87" s="156"/>
      <c r="BX87" s="157"/>
    </row>
    <row r="88" spans="1:7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76"/>
      <c r="AV88" s="177"/>
      <c r="AW88" s="177"/>
      <c r="AX88" s="177"/>
      <c r="AY88" s="177"/>
      <c r="AZ88" s="178"/>
      <c r="BA88" s="167"/>
      <c r="BB88" s="168"/>
      <c r="BC88" s="168"/>
      <c r="BD88" s="168"/>
      <c r="BE88" s="168"/>
      <c r="BF88" s="169"/>
      <c r="BG88" s="167"/>
      <c r="BH88" s="168"/>
      <c r="BI88" s="168"/>
      <c r="BJ88" s="168"/>
      <c r="BK88" s="168"/>
      <c r="BL88" s="169"/>
      <c r="BM88" s="152"/>
      <c r="BN88" s="153"/>
      <c r="BO88" s="153"/>
      <c r="BP88" s="153"/>
      <c r="BQ88" s="153"/>
      <c r="BR88" s="154"/>
      <c r="BS88" s="155"/>
      <c r="BT88" s="156"/>
      <c r="BU88" s="156"/>
      <c r="BV88" s="156"/>
      <c r="BW88" s="156"/>
      <c r="BX88" s="157"/>
    </row>
    <row r="89" spans="1:7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76"/>
      <c r="AV89" s="177"/>
      <c r="AW89" s="177"/>
      <c r="AX89" s="177"/>
      <c r="AY89" s="177"/>
      <c r="AZ89" s="178"/>
      <c r="BA89" s="167"/>
      <c r="BB89" s="168"/>
      <c r="BC89" s="168"/>
      <c r="BD89" s="168"/>
      <c r="BE89" s="168"/>
      <c r="BF89" s="169"/>
      <c r="BG89" s="167"/>
      <c r="BH89" s="168"/>
      <c r="BI89" s="168"/>
      <c r="BJ89" s="168"/>
      <c r="BK89" s="168"/>
      <c r="BL89" s="169"/>
      <c r="BM89" s="152"/>
      <c r="BN89" s="153"/>
      <c r="BO89" s="153"/>
      <c r="BP89" s="153"/>
      <c r="BQ89" s="153"/>
      <c r="BR89" s="154"/>
      <c r="BS89" s="155"/>
      <c r="BT89" s="156"/>
      <c r="BU89" s="156"/>
      <c r="BV89" s="156"/>
      <c r="BW89" s="156"/>
      <c r="BX89" s="157"/>
    </row>
    <row r="90" spans="1:7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76"/>
      <c r="AV90" s="177"/>
      <c r="AW90" s="177"/>
      <c r="AX90" s="177"/>
      <c r="AY90" s="177"/>
      <c r="AZ90" s="178"/>
      <c r="BA90" s="167"/>
      <c r="BB90" s="168"/>
      <c r="BC90" s="168"/>
      <c r="BD90" s="168"/>
      <c r="BE90" s="168"/>
      <c r="BF90" s="169"/>
      <c r="BG90" s="167"/>
      <c r="BH90" s="168"/>
      <c r="BI90" s="168"/>
      <c r="BJ90" s="168"/>
      <c r="BK90" s="168"/>
      <c r="BL90" s="169"/>
      <c r="BM90" s="152"/>
      <c r="BN90" s="153"/>
      <c r="BO90" s="153"/>
      <c r="BP90" s="153"/>
      <c r="BQ90" s="153"/>
      <c r="BR90" s="154"/>
      <c r="BS90" s="155"/>
      <c r="BT90" s="156"/>
      <c r="BU90" s="156"/>
      <c r="BV90" s="156"/>
      <c r="BW90" s="156"/>
      <c r="BX90" s="157"/>
    </row>
    <row r="91" spans="1:7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76"/>
      <c r="AV91" s="177"/>
      <c r="AW91" s="177"/>
      <c r="AX91" s="177"/>
      <c r="AY91" s="177"/>
      <c r="AZ91" s="178"/>
      <c r="BA91" s="167"/>
      <c r="BB91" s="168"/>
      <c r="BC91" s="168"/>
      <c r="BD91" s="168"/>
      <c r="BE91" s="168"/>
      <c r="BF91" s="169"/>
      <c r="BG91" s="167"/>
      <c r="BH91" s="168"/>
      <c r="BI91" s="168"/>
      <c r="BJ91" s="168"/>
      <c r="BK91" s="168"/>
      <c r="BL91" s="169"/>
      <c r="BM91" s="152"/>
      <c r="BN91" s="153"/>
      <c r="BO91" s="153"/>
      <c r="BP91" s="153"/>
      <c r="BQ91" s="153"/>
      <c r="BR91" s="154"/>
      <c r="BS91" s="155"/>
      <c r="BT91" s="156"/>
      <c r="BU91" s="156"/>
      <c r="BV91" s="156"/>
      <c r="BW91" s="156"/>
      <c r="BX91" s="157"/>
    </row>
    <row r="92" spans="1:7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76"/>
      <c r="AV92" s="177"/>
      <c r="AW92" s="177"/>
      <c r="AX92" s="177"/>
      <c r="AY92" s="177"/>
      <c r="AZ92" s="178"/>
      <c r="BA92" s="167"/>
      <c r="BB92" s="168"/>
      <c r="BC92" s="168"/>
      <c r="BD92" s="168"/>
      <c r="BE92" s="168"/>
      <c r="BF92" s="169"/>
      <c r="BG92" s="167"/>
      <c r="BH92" s="168"/>
      <c r="BI92" s="168"/>
      <c r="BJ92" s="168"/>
      <c r="BK92" s="168"/>
      <c r="BL92" s="169"/>
      <c r="BM92" s="152"/>
      <c r="BN92" s="153"/>
      <c r="BO92" s="153"/>
      <c r="BP92" s="153"/>
      <c r="BQ92" s="153"/>
      <c r="BR92" s="154"/>
      <c r="BS92" s="155"/>
      <c r="BT92" s="156"/>
      <c r="BU92" s="156"/>
      <c r="BV92" s="156"/>
      <c r="BW92" s="156"/>
      <c r="BX92" s="157"/>
    </row>
    <row r="93" spans="1:7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76"/>
      <c r="AV93" s="177"/>
      <c r="AW93" s="177"/>
      <c r="AX93" s="177"/>
      <c r="AY93" s="177"/>
      <c r="AZ93" s="178"/>
      <c r="BA93" s="167"/>
      <c r="BB93" s="168"/>
      <c r="BC93" s="168"/>
      <c r="BD93" s="168"/>
      <c r="BE93" s="168"/>
      <c r="BF93" s="169"/>
      <c r="BG93" s="167"/>
      <c r="BH93" s="168"/>
      <c r="BI93" s="168"/>
      <c r="BJ93" s="168"/>
      <c r="BK93" s="168"/>
      <c r="BL93" s="169"/>
      <c r="BM93" s="152"/>
      <c r="BN93" s="153"/>
      <c r="BO93" s="153"/>
      <c r="BP93" s="153"/>
      <c r="BQ93" s="153"/>
      <c r="BR93" s="154"/>
      <c r="BS93" s="155"/>
      <c r="BT93" s="156"/>
      <c r="BU93" s="156"/>
      <c r="BV93" s="156"/>
      <c r="BW93" s="156"/>
      <c r="BX93" s="157"/>
    </row>
    <row r="94" spans="1:7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76"/>
      <c r="AV94" s="177"/>
      <c r="AW94" s="177"/>
      <c r="AX94" s="177"/>
      <c r="AY94" s="177"/>
      <c r="AZ94" s="178"/>
      <c r="BA94" s="167"/>
      <c r="BB94" s="168"/>
      <c r="BC94" s="168"/>
      <c r="BD94" s="168"/>
      <c r="BE94" s="168"/>
      <c r="BF94" s="169"/>
      <c r="BG94" s="167"/>
      <c r="BH94" s="168"/>
      <c r="BI94" s="168"/>
      <c r="BJ94" s="168"/>
      <c r="BK94" s="168"/>
      <c r="BL94" s="169"/>
      <c r="BM94" s="152"/>
      <c r="BN94" s="153"/>
      <c r="BO94" s="153"/>
      <c r="BP94" s="153"/>
      <c r="BQ94" s="153"/>
      <c r="BR94" s="154"/>
      <c r="BS94" s="155"/>
      <c r="BT94" s="156"/>
      <c r="BU94" s="156"/>
      <c r="BV94" s="156"/>
      <c r="BW94" s="156"/>
      <c r="BX94" s="157"/>
    </row>
    <row r="95" spans="1:7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79"/>
      <c r="AV95" s="180"/>
      <c r="AW95" s="180"/>
      <c r="AX95" s="180"/>
      <c r="AY95" s="180"/>
      <c r="AZ95" s="181"/>
      <c r="BA95" s="170"/>
      <c r="BB95" s="171"/>
      <c r="BC95" s="171"/>
      <c r="BD95" s="171"/>
      <c r="BE95" s="171"/>
      <c r="BF95" s="172"/>
      <c r="BG95" s="170"/>
      <c r="BH95" s="171"/>
      <c r="BI95" s="171"/>
      <c r="BJ95" s="171"/>
      <c r="BK95" s="171"/>
      <c r="BL95" s="172"/>
      <c r="BM95" s="158"/>
      <c r="BN95" s="159"/>
      <c r="BO95" s="159"/>
      <c r="BP95" s="159"/>
      <c r="BQ95" s="159"/>
      <c r="BR95" s="160"/>
      <c r="BS95" s="161"/>
      <c r="BT95" s="162"/>
      <c r="BU95" s="162"/>
      <c r="BV95" s="162"/>
      <c r="BW95" s="162"/>
      <c r="BX95" s="163"/>
    </row>
    <row r="96" spans="1:7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73"/>
      <c r="AV96" s="174"/>
      <c r="AW96" s="174"/>
      <c r="AX96" s="174"/>
      <c r="AY96" s="174"/>
      <c r="AZ96" s="175"/>
      <c r="BA96" s="173"/>
      <c r="BB96" s="174"/>
      <c r="BC96" s="174"/>
      <c r="BD96" s="174"/>
      <c r="BE96" s="174"/>
      <c r="BF96" s="174"/>
      <c r="BG96" s="164"/>
      <c r="BH96" s="165"/>
      <c r="BI96" s="165"/>
      <c r="BJ96" s="165"/>
      <c r="BK96" s="165"/>
      <c r="BL96" s="166"/>
      <c r="BM96" s="146"/>
      <c r="BN96" s="147"/>
      <c r="BO96" s="147"/>
      <c r="BP96" s="147"/>
      <c r="BQ96" s="147"/>
      <c r="BR96" s="148"/>
      <c r="BS96" s="156"/>
      <c r="BT96" s="156"/>
      <c r="BU96" s="156"/>
      <c r="BV96" s="156"/>
      <c r="BW96" s="156"/>
      <c r="BX96" s="156"/>
    </row>
    <row r="97" spans="1:7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76"/>
      <c r="AV97" s="177"/>
      <c r="AW97" s="177"/>
      <c r="AX97" s="177"/>
      <c r="AY97" s="177"/>
      <c r="AZ97" s="178"/>
      <c r="BA97" s="176"/>
      <c r="BB97" s="177"/>
      <c r="BC97" s="177"/>
      <c r="BD97" s="177"/>
      <c r="BE97" s="177"/>
      <c r="BF97" s="177"/>
      <c r="BG97" s="167"/>
      <c r="BH97" s="168"/>
      <c r="BI97" s="168"/>
      <c r="BJ97" s="168"/>
      <c r="BK97" s="168"/>
      <c r="BL97" s="169"/>
      <c r="BM97" s="152"/>
      <c r="BN97" s="153"/>
      <c r="BO97" s="153"/>
      <c r="BP97" s="153"/>
      <c r="BQ97" s="153"/>
      <c r="BR97" s="154"/>
      <c r="BS97" s="156"/>
      <c r="BT97" s="156"/>
      <c r="BU97" s="156"/>
      <c r="BV97" s="156"/>
      <c r="BW97" s="156"/>
      <c r="BX97" s="156"/>
    </row>
    <row r="98" spans="1:7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76"/>
      <c r="AV98" s="177"/>
      <c r="AW98" s="177"/>
      <c r="AX98" s="177"/>
      <c r="AY98" s="177"/>
      <c r="AZ98" s="178"/>
      <c r="BA98" s="176"/>
      <c r="BB98" s="177"/>
      <c r="BC98" s="177"/>
      <c r="BD98" s="177"/>
      <c r="BE98" s="177"/>
      <c r="BF98" s="177"/>
      <c r="BG98" s="167"/>
      <c r="BH98" s="168"/>
      <c r="BI98" s="168"/>
      <c r="BJ98" s="168"/>
      <c r="BK98" s="168"/>
      <c r="BL98" s="169"/>
      <c r="BM98" s="152"/>
      <c r="BN98" s="153"/>
      <c r="BO98" s="153"/>
      <c r="BP98" s="153"/>
      <c r="BQ98" s="153"/>
      <c r="BR98" s="154"/>
      <c r="BS98" s="156"/>
      <c r="BT98" s="156"/>
      <c r="BU98" s="156"/>
      <c r="BV98" s="156"/>
      <c r="BW98" s="156"/>
      <c r="BX98" s="156"/>
    </row>
    <row r="99" spans="1:7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76"/>
      <c r="AV99" s="177"/>
      <c r="AW99" s="177"/>
      <c r="AX99" s="177"/>
      <c r="AY99" s="177"/>
      <c r="AZ99" s="178"/>
      <c r="BA99" s="176"/>
      <c r="BB99" s="177"/>
      <c r="BC99" s="177"/>
      <c r="BD99" s="177"/>
      <c r="BE99" s="177"/>
      <c r="BF99" s="177"/>
      <c r="BG99" s="167"/>
      <c r="BH99" s="168"/>
      <c r="BI99" s="168"/>
      <c r="BJ99" s="168"/>
      <c r="BK99" s="168"/>
      <c r="BL99" s="169"/>
      <c r="BM99" s="152"/>
      <c r="BN99" s="153"/>
      <c r="BO99" s="153"/>
      <c r="BP99" s="153"/>
      <c r="BQ99" s="153"/>
      <c r="BR99" s="154"/>
      <c r="BS99" s="156"/>
      <c r="BT99" s="156"/>
      <c r="BU99" s="156"/>
      <c r="BV99" s="156"/>
      <c r="BW99" s="156"/>
      <c r="BX99" s="156"/>
    </row>
    <row r="100" spans="1:7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76"/>
      <c r="AV100" s="177"/>
      <c r="AW100" s="177"/>
      <c r="AX100" s="177"/>
      <c r="AY100" s="177"/>
      <c r="AZ100" s="178"/>
      <c r="BA100" s="176"/>
      <c r="BB100" s="177"/>
      <c r="BC100" s="177"/>
      <c r="BD100" s="177"/>
      <c r="BE100" s="177"/>
      <c r="BF100" s="177"/>
      <c r="BG100" s="167"/>
      <c r="BH100" s="168"/>
      <c r="BI100" s="168"/>
      <c r="BJ100" s="168"/>
      <c r="BK100" s="168"/>
      <c r="BL100" s="169"/>
      <c r="BM100" s="152"/>
      <c r="BN100" s="153"/>
      <c r="BO100" s="153"/>
      <c r="BP100" s="153"/>
      <c r="BQ100" s="153"/>
      <c r="BR100" s="154"/>
      <c r="BS100" s="156"/>
      <c r="BT100" s="156"/>
      <c r="BU100" s="156"/>
      <c r="BV100" s="156"/>
      <c r="BW100" s="156"/>
      <c r="BX100" s="156"/>
    </row>
    <row r="101" spans="1:7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76"/>
      <c r="AV101" s="177"/>
      <c r="AW101" s="177"/>
      <c r="AX101" s="177"/>
      <c r="AY101" s="177"/>
      <c r="AZ101" s="178"/>
      <c r="BA101" s="176"/>
      <c r="BB101" s="177"/>
      <c r="BC101" s="177"/>
      <c r="BD101" s="177"/>
      <c r="BE101" s="177"/>
      <c r="BF101" s="177"/>
      <c r="BG101" s="167"/>
      <c r="BH101" s="168"/>
      <c r="BI101" s="168"/>
      <c r="BJ101" s="168"/>
      <c r="BK101" s="168"/>
      <c r="BL101" s="169"/>
      <c r="BM101" s="152"/>
      <c r="BN101" s="153"/>
      <c r="BO101" s="153"/>
      <c r="BP101" s="153"/>
      <c r="BQ101" s="153"/>
      <c r="BR101" s="154"/>
      <c r="BS101" s="156"/>
      <c r="BT101" s="156"/>
      <c r="BU101" s="156"/>
      <c r="BV101" s="156"/>
      <c r="BW101" s="156"/>
      <c r="BX101" s="156"/>
    </row>
    <row r="102" spans="1:7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76"/>
      <c r="AV102" s="177"/>
      <c r="AW102" s="177"/>
      <c r="AX102" s="177"/>
      <c r="AY102" s="177"/>
      <c r="AZ102" s="178"/>
      <c r="BA102" s="176"/>
      <c r="BB102" s="177"/>
      <c r="BC102" s="177"/>
      <c r="BD102" s="177"/>
      <c r="BE102" s="177"/>
      <c r="BF102" s="177"/>
      <c r="BG102" s="167"/>
      <c r="BH102" s="168"/>
      <c r="BI102" s="168"/>
      <c r="BJ102" s="168"/>
      <c r="BK102" s="168"/>
      <c r="BL102" s="169"/>
      <c r="BM102" s="152"/>
      <c r="BN102" s="153"/>
      <c r="BO102" s="153"/>
      <c r="BP102" s="153"/>
      <c r="BQ102" s="153"/>
      <c r="BR102" s="154"/>
      <c r="BS102" s="156"/>
      <c r="BT102" s="156"/>
      <c r="BU102" s="156"/>
      <c r="BV102" s="156"/>
      <c r="BW102" s="156"/>
      <c r="BX102" s="156"/>
    </row>
    <row r="103" spans="1:7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76"/>
      <c r="AV103" s="177"/>
      <c r="AW103" s="177"/>
      <c r="AX103" s="177"/>
      <c r="AY103" s="177"/>
      <c r="AZ103" s="178"/>
      <c r="BA103" s="176"/>
      <c r="BB103" s="177"/>
      <c r="BC103" s="177"/>
      <c r="BD103" s="177"/>
      <c r="BE103" s="177"/>
      <c r="BF103" s="177"/>
      <c r="BG103" s="167"/>
      <c r="BH103" s="168"/>
      <c r="BI103" s="168"/>
      <c r="BJ103" s="168"/>
      <c r="BK103" s="168"/>
      <c r="BL103" s="169"/>
      <c r="BM103" s="152"/>
      <c r="BN103" s="153"/>
      <c r="BO103" s="153"/>
      <c r="BP103" s="153"/>
      <c r="BQ103" s="153"/>
      <c r="BR103" s="154"/>
      <c r="BS103" s="156"/>
      <c r="BT103" s="156"/>
      <c r="BU103" s="156"/>
      <c r="BV103" s="156"/>
      <c r="BW103" s="156"/>
      <c r="BX103" s="156"/>
    </row>
    <row r="104" spans="1:7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76"/>
      <c r="AV104" s="177"/>
      <c r="AW104" s="177"/>
      <c r="AX104" s="177"/>
      <c r="AY104" s="177"/>
      <c r="AZ104" s="178"/>
      <c r="BA104" s="176"/>
      <c r="BB104" s="177"/>
      <c r="BC104" s="177"/>
      <c r="BD104" s="177"/>
      <c r="BE104" s="177"/>
      <c r="BF104" s="177"/>
      <c r="BG104" s="167"/>
      <c r="BH104" s="168"/>
      <c r="BI104" s="168"/>
      <c r="BJ104" s="168"/>
      <c r="BK104" s="168"/>
      <c r="BL104" s="169"/>
      <c r="BM104" s="152"/>
      <c r="BN104" s="153"/>
      <c r="BO104" s="153"/>
      <c r="BP104" s="153"/>
      <c r="BQ104" s="153"/>
      <c r="BR104" s="154"/>
      <c r="BS104" s="156"/>
      <c r="BT104" s="156"/>
      <c r="BU104" s="156"/>
      <c r="BV104" s="156"/>
      <c r="BW104" s="156"/>
      <c r="BX104" s="156"/>
    </row>
    <row r="105" spans="1:7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79"/>
      <c r="AV105" s="180"/>
      <c r="AW105" s="180"/>
      <c r="AX105" s="180"/>
      <c r="AY105" s="180"/>
      <c r="AZ105" s="181"/>
      <c r="BA105" s="179"/>
      <c r="BB105" s="180"/>
      <c r="BC105" s="180"/>
      <c r="BD105" s="180"/>
      <c r="BE105" s="180"/>
      <c r="BF105" s="180"/>
      <c r="BG105" s="170"/>
      <c r="BH105" s="171"/>
      <c r="BI105" s="171"/>
      <c r="BJ105" s="171"/>
      <c r="BK105" s="171"/>
      <c r="BL105" s="172"/>
      <c r="BM105" s="158"/>
      <c r="BN105" s="159"/>
      <c r="BO105" s="159"/>
      <c r="BP105" s="159"/>
      <c r="BQ105" s="159"/>
      <c r="BR105" s="160"/>
      <c r="BS105" s="156"/>
      <c r="BT105" s="156"/>
      <c r="BU105" s="156"/>
      <c r="BV105" s="156"/>
      <c r="BW105" s="156"/>
      <c r="BX105" s="156"/>
    </row>
    <row r="106" spans="1:7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7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7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7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7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7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7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4.25" customHeight="1">
      <c r="A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4.25" customHeight="1">
      <c r="A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4.25" customHeight="1">
      <c r="A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4.25" customHeight="1">
      <c r="A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4.25" customHeight="1">
      <c r="A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4.25" customHeight="1">
      <c r="A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4.25" customHeight="1">
      <c r="A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4.25" customHeight="1">
      <c r="A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4.25" customHeight="1">
      <c r="A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4.25" customHeight="1">
      <c r="A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4.25" customHeight="1">
      <c r="A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4.25" customHeight="1">
      <c r="A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4.25" customHeight="1">
      <c r="A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4.25" customHeight="1">
      <c r="A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4.25" customHeight="1">
      <c r="A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4.25" customHeight="1">
      <c r="A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4.25" customHeight="1">
      <c r="A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4.25" customHeight="1">
      <c r="A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4.25" customHeight="1">
      <c r="A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4.25" customHeight="1">
      <c r="A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4.25" customHeight="1">
      <c r="A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4.25" customHeight="1">
      <c r="A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4.25" customHeight="1">
      <c r="A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4.25" customHeight="1">
      <c r="A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4.25" customHeight="1">
      <c r="A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4.25" customHeight="1">
      <c r="A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4.25" customHeight="1">
      <c r="A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4.25" customHeight="1">
      <c r="A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4.25" customHeight="1">
      <c r="A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4.25" customHeight="1">
      <c r="A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4.25" customHeight="1">
      <c r="A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4.25" customHeight="1">
      <c r="A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4.25" customHeight="1">
      <c r="A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4.25" customHeight="1">
      <c r="A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4.25" customHeight="1">
      <c r="A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4.25" customHeight="1">
      <c r="A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4.25" customHeight="1">
      <c r="A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4.25" customHeight="1">
      <c r="A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4.25" customHeight="1">
      <c r="A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4.25" customHeight="1">
      <c r="A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4.25" customHeight="1">
      <c r="A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4.25" customHeight="1">
      <c r="A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4.25" customHeight="1">
      <c r="A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4.25" customHeight="1">
      <c r="A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4.25" customHeight="1">
      <c r="A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4.25" customHeight="1">
      <c r="A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4.25" customHeight="1">
      <c r="A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4.25" customHeight="1">
      <c r="A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4.25" customHeight="1">
      <c r="A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4.25" customHeight="1">
      <c r="A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4.25" customHeight="1">
      <c r="A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4.25" customHeight="1">
      <c r="A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4.25" customHeight="1">
      <c r="A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4.25" customHeight="1">
      <c r="A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4.25" customHeight="1">
      <c r="A245" s="2"/>
    </row>
    <row r="246" spans="1:60" ht="14.25" customHeight="1">
      <c r="A246" s="2"/>
    </row>
    <row r="247" spans="1:60" ht="14.25" customHeight="1">
      <c r="A247" s="2"/>
    </row>
    <row r="248" spans="1:60" ht="14.25" customHeight="1">
      <c r="A248" s="2"/>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O1"/>
    </sheetView>
  </sheetViews>
  <sheetFormatPr baseColWidth="10" defaultColWidth="12.625" defaultRowHeight="15" customHeight="1"/>
  <sheetData>
    <row r="1" spans="1:26" ht="33" customHeight="1">
      <c r="A1" s="398" t="s">
        <v>195</v>
      </c>
      <c r="B1" s="279"/>
      <c r="C1" s="279"/>
      <c r="D1" s="279"/>
      <c r="E1" s="279"/>
      <c r="F1" s="279"/>
      <c r="G1" s="279"/>
      <c r="H1" s="279"/>
      <c r="I1" s="279"/>
      <c r="J1" s="279"/>
      <c r="K1" s="279"/>
      <c r="L1" s="279"/>
      <c r="M1" s="279"/>
      <c r="N1" s="279"/>
      <c r="O1" s="279"/>
      <c r="P1" s="125"/>
      <c r="Q1" s="125"/>
      <c r="R1" s="125"/>
      <c r="S1" s="125"/>
      <c r="T1" s="125"/>
      <c r="U1" s="125"/>
      <c r="V1" s="125"/>
      <c r="W1" s="125"/>
      <c r="X1" s="125"/>
      <c r="Y1" s="125"/>
      <c r="Z1" s="125"/>
    </row>
    <row r="2" spans="1:26">
      <c r="A2" s="379" t="s">
        <v>196</v>
      </c>
      <c r="B2" s="253"/>
      <c r="C2" s="253"/>
      <c r="D2" s="253"/>
      <c r="E2" s="253"/>
      <c r="F2" s="253"/>
      <c r="G2" s="253"/>
      <c r="H2" s="253"/>
      <c r="I2" s="253"/>
      <c r="J2" s="253"/>
      <c r="K2" s="253"/>
      <c r="L2" s="253"/>
      <c r="M2" s="253"/>
      <c r="N2" s="253"/>
      <c r="O2" s="253"/>
      <c r="P2" s="125"/>
      <c r="Q2" s="125"/>
      <c r="R2" s="125"/>
      <c r="S2" s="125"/>
      <c r="T2" s="125"/>
      <c r="U2" s="125"/>
      <c r="V2" s="125"/>
      <c r="W2" s="125"/>
      <c r="X2" s="125"/>
      <c r="Y2" s="125"/>
      <c r="Z2" s="125"/>
    </row>
    <row r="3" spans="1:26">
      <c r="A3" s="183"/>
      <c r="B3" s="183"/>
      <c r="C3" s="183"/>
      <c r="D3" s="183"/>
      <c r="E3" s="183"/>
      <c r="F3" s="183"/>
      <c r="G3" s="183"/>
      <c r="H3" s="183"/>
      <c r="I3" s="183"/>
      <c r="J3" s="183"/>
      <c r="K3" s="183"/>
      <c r="L3" s="183"/>
      <c r="M3" s="183"/>
      <c r="N3" s="183"/>
      <c r="O3" s="183"/>
      <c r="P3" s="125"/>
      <c r="Q3" s="125"/>
      <c r="R3" s="125"/>
      <c r="S3" s="125"/>
      <c r="T3" s="125"/>
      <c r="U3" s="125"/>
      <c r="V3" s="125"/>
      <c r="W3" s="125"/>
      <c r="X3" s="125"/>
      <c r="Y3" s="125"/>
      <c r="Z3" s="125"/>
    </row>
    <row r="4" spans="1:26">
      <c r="A4" s="184" t="s">
        <v>197</v>
      </c>
      <c r="B4" s="399" t="s">
        <v>198</v>
      </c>
      <c r="C4" s="289"/>
      <c r="D4" s="399" t="s">
        <v>199</v>
      </c>
      <c r="E4" s="288"/>
      <c r="F4" s="288"/>
      <c r="G4" s="288"/>
      <c r="H4" s="288"/>
      <c r="I4" s="289"/>
      <c r="J4" s="399" t="s">
        <v>200</v>
      </c>
      <c r="K4" s="288"/>
      <c r="L4" s="288"/>
      <c r="M4" s="288"/>
      <c r="N4" s="288"/>
      <c r="O4" s="289"/>
      <c r="Q4" s="125"/>
      <c r="R4" s="125"/>
      <c r="S4" s="125"/>
      <c r="T4" s="125"/>
      <c r="U4" s="125"/>
      <c r="V4" s="125"/>
      <c r="W4" s="125"/>
      <c r="X4" s="125"/>
      <c r="Y4" s="125"/>
      <c r="Z4" s="125"/>
    </row>
    <row r="5" spans="1:26" ht="15" customHeight="1">
      <c r="A5" s="185">
        <v>5</v>
      </c>
      <c r="B5" s="401" t="s">
        <v>201</v>
      </c>
      <c r="C5" s="289"/>
      <c r="D5" s="400" t="s">
        <v>202</v>
      </c>
      <c r="E5" s="288"/>
      <c r="F5" s="288"/>
      <c r="G5" s="288"/>
      <c r="H5" s="288"/>
      <c r="I5" s="289"/>
      <c r="J5" s="401" t="s">
        <v>203</v>
      </c>
      <c r="K5" s="288"/>
      <c r="L5" s="288"/>
      <c r="M5" s="288"/>
      <c r="N5" s="288"/>
      <c r="O5" s="289"/>
      <c r="P5" s="186" t="s">
        <v>204</v>
      </c>
      <c r="R5" s="125"/>
      <c r="S5" s="125"/>
      <c r="T5" s="125"/>
      <c r="U5" s="125"/>
      <c r="V5" s="125"/>
      <c r="W5" s="125"/>
      <c r="X5" s="125"/>
      <c r="Y5" s="125"/>
      <c r="Z5" s="125"/>
    </row>
    <row r="6" spans="1:26" ht="15" customHeight="1">
      <c r="A6" s="185">
        <v>4</v>
      </c>
      <c r="B6" s="401" t="s">
        <v>205</v>
      </c>
      <c r="C6" s="289"/>
      <c r="D6" s="400" t="s">
        <v>206</v>
      </c>
      <c r="E6" s="288"/>
      <c r="F6" s="288"/>
      <c r="G6" s="288"/>
      <c r="H6" s="288"/>
      <c r="I6" s="289"/>
      <c r="J6" s="401" t="s">
        <v>207</v>
      </c>
      <c r="K6" s="288"/>
      <c r="L6" s="288"/>
      <c r="M6" s="288"/>
      <c r="N6" s="288"/>
      <c r="O6" s="289"/>
      <c r="P6" s="187" t="s">
        <v>208</v>
      </c>
      <c r="R6" s="125"/>
      <c r="S6" s="125"/>
      <c r="T6" s="125"/>
      <c r="U6" s="125"/>
      <c r="V6" s="125"/>
      <c r="W6" s="125"/>
      <c r="X6" s="125"/>
      <c r="Y6" s="125"/>
      <c r="Z6" s="125"/>
    </row>
    <row r="7" spans="1:26" ht="15" customHeight="1">
      <c r="A7" s="185">
        <v>3</v>
      </c>
      <c r="B7" s="401" t="s">
        <v>209</v>
      </c>
      <c r="C7" s="289"/>
      <c r="D7" s="400" t="s">
        <v>210</v>
      </c>
      <c r="E7" s="288"/>
      <c r="F7" s="288"/>
      <c r="G7" s="288"/>
      <c r="H7" s="288"/>
      <c r="I7" s="289"/>
      <c r="J7" s="401" t="s">
        <v>211</v>
      </c>
      <c r="K7" s="288"/>
      <c r="L7" s="288"/>
      <c r="M7" s="288"/>
      <c r="N7" s="288"/>
      <c r="O7" s="289"/>
      <c r="P7" s="188" t="s">
        <v>212</v>
      </c>
      <c r="R7" s="125"/>
      <c r="S7" s="125"/>
      <c r="T7" s="125"/>
      <c r="U7" s="125"/>
      <c r="V7" s="125"/>
      <c r="W7" s="125"/>
      <c r="X7" s="125"/>
      <c r="Y7" s="125"/>
      <c r="Z7" s="125"/>
    </row>
    <row r="8" spans="1:26" ht="15" customHeight="1">
      <c r="A8" s="185">
        <v>2</v>
      </c>
      <c r="B8" s="401" t="s">
        <v>213</v>
      </c>
      <c r="C8" s="289"/>
      <c r="D8" s="400" t="s">
        <v>214</v>
      </c>
      <c r="E8" s="288"/>
      <c r="F8" s="288"/>
      <c r="G8" s="288"/>
      <c r="H8" s="288"/>
      <c r="I8" s="289"/>
      <c r="J8" s="401" t="s">
        <v>215</v>
      </c>
      <c r="K8" s="288"/>
      <c r="L8" s="288"/>
      <c r="M8" s="288"/>
      <c r="N8" s="288"/>
      <c r="O8" s="289"/>
      <c r="P8" s="189" t="s">
        <v>216</v>
      </c>
      <c r="R8" s="125"/>
      <c r="S8" s="125"/>
      <c r="T8" s="125"/>
      <c r="U8" s="125"/>
      <c r="V8" s="125"/>
      <c r="W8" s="125"/>
      <c r="X8" s="125"/>
      <c r="Y8" s="125"/>
      <c r="Z8" s="125"/>
    </row>
    <row r="9" spans="1:26" ht="15" customHeight="1">
      <c r="A9" s="185">
        <v>1</v>
      </c>
      <c r="B9" s="401" t="s">
        <v>217</v>
      </c>
      <c r="C9" s="289"/>
      <c r="D9" s="400" t="s">
        <v>218</v>
      </c>
      <c r="E9" s="288"/>
      <c r="F9" s="288"/>
      <c r="G9" s="288"/>
      <c r="H9" s="288"/>
      <c r="I9" s="289"/>
      <c r="J9" s="401" t="s">
        <v>219</v>
      </c>
      <c r="K9" s="288"/>
      <c r="L9" s="288"/>
      <c r="M9" s="288"/>
      <c r="N9" s="288"/>
      <c r="O9" s="289"/>
      <c r="P9" s="190" t="s">
        <v>220</v>
      </c>
      <c r="R9" s="125"/>
      <c r="S9" s="125"/>
      <c r="T9" s="125"/>
      <c r="U9" s="125"/>
      <c r="V9" s="125"/>
      <c r="W9" s="125"/>
      <c r="X9" s="125"/>
      <c r="Y9" s="125"/>
      <c r="Z9" s="125"/>
    </row>
    <row r="10" spans="1:26" ht="18.75">
      <c r="A10" s="125"/>
      <c r="B10" s="125"/>
      <c r="C10" s="125"/>
      <c r="D10" s="125"/>
      <c r="E10" s="125"/>
      <c r="F10" s="125"/>
      <c r="G10" s="125"/>
      <c r="H10" s="125"/>
      <c r="I10" s="125"/>
      <c r="J10" s="125"/>
      <c r="K10" s="125"/>
      <c r="L10" s="125"/>
      <c r="M10" s="125"/>
      <c r="N10" s="125"/>
      <c r="O10" s="125"/>
      <c r="P10" s="191"/>
      <c r="Q10" s="125"/>
      <c r="R10" s="125"/>
      <c r="S10" s="125"/>
      <c r="T10" s="125"/>
      <c r="U10" s="125"/>
      <c r="V10" s="125"/>
      <c r="W10" s="125"/>
      <c r="X10" s="125"/>
      <c r="Y10" s="125"/>
      <c r="Z10" s="125"/>
    </row>
    <row r="11" spans="1:26">
      <c r="A11" s="379" t="s">
        <v>221</v>
      </c>
      <c r="B11" s="253"/>
      <c r="C11" s="253"/>
      <c r="D11" s="253"/>
      <c r="E11" s="253"/>
      <c r="F11" s="253"/>
      <c r="G11" s="253"/>
      <c r="H11" s="253"/>
      <c r="I11" s="253"/>
      <c r="J11" s="253"/>
      <c r="K11" s="253"/>
      <c r="L11" s="253"/>
      <c r="M11" s="253"/>
      <c r="N11" s="253"/>
      <c r="O11" s="253"/>
      <c r="P11" s="125"/>
      <c r="Q11" s="125"/>
      <c r="R11" s="125"/>
      <c r="S11" s="125"/>
      <c r="T11" s="125"/>
      <c r="U11" s="125"/>
      <c r="V11" s="125"/>
      <c r="W11" s="125"/>
      <c r="X11" s="125"/>
      <c r="Y11" s="125"/>
      <c r="Z11" s="125"/>
    </row>
    <row r="12" spans="1:26">
      <c r="A12" s="183"/>
      <c r="B12" s="183"/>
      <c r="C12" s="183"/>
      <c r="D12" s="183"/>
      <c r="E12" s="183"/>
      <c r="F12" s="183"/>
      <c r="G12" s="183"/>
      <c r="H12" s="183"/>
      <c r="I12" s="183"/>
      <c r="J12" s="183"/>
      <c r="K12" s="183"/>
      <c r="L12" s="183"/>
      <c r="M12" s="183"/>
      <c r="N12" s="183"/>
      <c r="O12" s="183"/>
      <c r="P12" s="125"/>
      <c r="Q12" s="125"/>
      <c r="R12" s="125"/>
      <c r="S12" s="125"/>
      <c r="T12" s="125"/>
      <c r="U12" s="125"/>
      <c r="V12" s="125"/>
      <c r="W12" s="125"/>
      <c r="X12" s="125"/>
      <c r="Y12" s="125"/>
      <c r="Z12" s="125"/>
    </row>
    <row r="13" spans="1:26">
      <c r="A13" s="192" t="s">
        <v>197</v>
      </c>
      <c r="B13" s="399" t="s">
        <v>222</v>
      </c>
      <c r="C13" s="289"/>
      <c r="D13" s="399" t="s">
        <v>223</v>
      </c>
      <c r="E13" s="288"/>
      <c r="F13" s="288"/>
      <c r="G13" s="288"/>
      <c r="H13" s="288"/>
      <c r="I13" s="289"/>
      <c r="J13" s="399" t="s">
        <v>224</v>
      </c>
      <c r="K13" s="288"/>
      <c r="L13" s="288"/>
      <c r="M13" s="288"/>
      <c r="N13" s="288"/>
      <c r="O13" s="289"/>
      <c r="P13" s="125"/>
      <c r="Q13" s="125"/>
      <c r="R13" s="125"/>
      <c r="S13" s="125"/>
      <c r="T13" s="125"/>
      <c r="U13" s="125"/>
      <c r="V13" s="125"/>
      <c r="W13" s="125"/>
      <c r="X13" s="125"/>
      <c r="Y13" s="125"/>
      <c r="Z13" s="125"/>
    </row>
    <row r="14" spans="1:26" ht="15.75">
      <c r="A14" s="193">
        <v>5</v>
      </c>
      <c r="B14" s="378" t="s">
        <v>225</v>
      </c>
      <c r="C14" s="289"/>
      <c r="D14" s="377" t="s">
        <v>226</v>
      </c>
      <c r="E14" s="288"/>
      <c r="F14" s="288"/>
      <c r="G14" s="288"/>
      <c r="H14" s="288"/>
      <c r="I14" s="289"/>
      <c r="J14" s="378" t="s">
        <v>144</v>
      </c>
      <c r="K14" s="288"/>
      <c r="L14" s="288"/>
      <c r="M14" s="288"/>
      <c r="N14" s="288"/>
      <c r="O14" s="289"/>
      <c r="P14" s="125"/>
      <c r="Q14" s="125"/>
      <c r="R14" s="125"/>
      <c r="S14" s="125"/>
      <c r="T14" s="125"/>
      <c r="U14" s="125"/>
      <c r="V14" s="125"/>
      <c r="W14" s="125"/>
      <c r="X14" s="125"/>
      <c r="Y14" s="125"/>
      <c r="Z14" s="125"/>
    </row>
    <row r="15" spans="1:26" ht="15.75">
      <c r="A15" s="193">
        <v>4</v>
      </c>
      <c r="B15" s="378" t="s">
        <v>227</v>
      </c>
      <c r="C15" s="289"/>
      <c r="D15" s="377" t="s">
        <v>228</v>
      </c>
      <c r="E15" s="288"/>
      <c r="F15" s="288"/>
      <c r="G15" s="288"/>
      <c r="H15" s="288"/>
      <c r="I15" s="289"/>
      <c r="J15" s="378" t="s">
        <v>144</v>
      </c>
      <c r="K15" s="288"/>
      <c r="L15" s="288"/>
      <c r="M15" s="288"/>
      <c r="N15" s="288"/>
      <c r="O15" s="289"/>
      <c r="P15" s="125"/>
      <c r="Q15" s="125"/>
      <c r="R15" s="125"/>
      <c r="S15" s="125"/>
      <c r="T15" s="125"/>
      <c r="U15" s="125"/>
      <c r="V15" s="125"/>
      <c r="W15" s="125"/>
      <c r="X15" s="125"/>
      <c r="Y15" s="125"/>
      <c r="Z15" s="125"/>
    </row>
    <row r="16" spans="1:26" ht="15.75">
      <c r="A16" s="193">
        <v>3</v>
      </c>
      <c r="B16" s="378" t="s">
        <v>229</v>
      </c>
      <c r="C16" s="289"/>
      <c r="D16" s="377" t="s">
        <v>230</v>
      </c>
      <c r="E16" s="288"/>
      <c r="F16" s="288"/>
      <c r="G16" s="288"/>
      <c r="H16" s="288"/>
      <c r="I16" s="289"/>
      <c r="J16" s="378" t="s">
        <v>144</v>
      </c>
      <c r="K16" s="288"/>
      <c r="L16" s="288"/>
      <c r="M16" s="288"/>
      <c r="N16" s="288"/>
      <c r="O16" s="289"/>
      <c r="P16" s="125"/>
      <c r="Q16" s="125"/>
      <c r="R16" s="125"/>
      <c r="S16" s="125"/>
      <c r="T16" s="125"/>
      <c r="U16" s="125"/>
      <c r="V16" s="125"/>
      <c r="W16" s="125"/>
      <c r="X16" s="125"/>
      <c r="Y16" s="125"/>
      <c r="Z16" s="125"/>
    </row>
    <row r="17" spans="1:26">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c r="A18" s="379" t="s">
        <v>231</v>
      </c>
      <c r="B18" s="253"/>
      <c r="C18" s="253"/>
      <c r="D18" s="253"/>
      <c r="E18" s="253"/>
      <c r="F18" s="253"/>
      <c r="G18" s="253"/>
      <c r="H18" s="253"/>
      <c r="I18" s="253"/>
      <c r="J18" s="253"/>
      <c r="K18" s="253"/>
      <c r="L18" s="253"/>
      <c r="M18" s="253"/>
      <c r="N18" s="253"/>
      <c r="O18" s="253"/>
      <c r="P18" s="253"/>
      <c r="Q18" s="125"/>
      <c r="R18" s="125"/>
      <c r="S18" s="125"/>
      <c r="T18" s="125"/>
      <c r="U18" s="125"/>
      <c r="V18" s="125"/>
      <c r="W18" s="125"/>
      <c r="X18" s="125"/>
      <c r="Y18" s="125"/>
      <c r="Z18" s="125"/>
    </row>
    <row r="19" spans="1:26">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83"/>
      <c r="B50" s="183"/>
      <c r="C50" s="183"/>
      <c r="D50" s="183"/>
      <c r="E50" s="183"/>
      <c r="F50" s="183"/>
      <c r="G50" s="183"/>
      <c r="H50" s="183"/>
      <c r="I50" s="183"/>
      <c r="J50" s="183"/>
      <c r="K50" s="183"/>
      <c r="L50" s="183"/>
      <c r="M50" s="183"/>
      <c r="N50" s="183"/>
      <c r="O50" s="183"/>
      <c r="P50" s="183"/>
      <c r="Q50" s="183"/>
      <c r="R50" s="183"/>
      <c r="S50" s="183"/>
      <c r="T50" s="183"/>
      <c r="U50" s="183"/>
      <c r="V50" s="183"/>
      <c r="W50" s="183"/>
      <c r="X50" s="125"/>
      <c r="Y50" s="125"/>
      <c r="Z50" s="125"/>
    </row>
    <row r="51" spans="1:26">
      <c r="A51" s="380" t="s">
        <v>232</v>
      </c>
      <c r="B51" s="382" t="s">
        <v>233</v>
      </c>
      <c r="C51" s="282"/>
      <c r="D51" s="282"/>
      <c r="E51" s="282"/>
      <c r="F51" s="282"/>
      <c r="G51" s="282"/>
      <c r="H51" s="282"/>
      <c r="I51" s="282"/>
      <c r="J51" s="282"/>
      <c r="K51" s="283"/>
      <c r="L51" s="383" t="s">
        <v>234</v>
      </c>
      <c r="M51" s="289"/>
      <c r="N51" s="383" t="s">
        <v>235</v>
      </c>
      <c r="O51" s="289"/>
      <c r="P51" s="383" t="s">
        <v>236</v>
      </c>
      <c r="Q51" s="289"/>
      <c r="R51" s="383" t="s">
        <v>237</v>
      </c>
      <c r="S51" s="289"/>
      <c r="T51" s="383" t="s">
        <v>238</v>
      </c>
      <c r="U51" s="289"/>
      <c r="V51" s="383" t="s">
        <v>239</v>
      </c>
      <c r="W51" s="289"/>
      <c r="X51" s="125"/>
      <c r="Y51" s="125"/>
      <c r="Z51" s="125"/>
    </row>
    <row r="52" spans="1:26" ht="18.75">
      <c r="A52" s="381"/>
      <c r="B52" s="284"/>
      <c r="C52" s="253"/>
      <c r="D52" s="253"/>
      <c r="E52" s="253"/>
      <c r="F52" s="253"/>
      <c r="G52" s="253"/>
      <c r="H52" s="253"/>
      <c r="I52" s="253"/>
      <c r="J52" s="253"/>
      <c r="K52" s="285"/>
      <c r="L52" s="402" t="s">
        <v>240</v>
      </c>
      <c r="M52" s="289"/>
      <c r="N52" s="402" t="s">
        <v>240</v>
      </c>
      <c r="O52" s="289"/>
      <c r="P52" s="402" t="s">
        <v>240</v>
      </c>
      <c r="Q52" s="289"/>
      <c r="R52" s="402" t="s">
        <v>240</v>
      </c>
      <c r="S52" s="289"/>
      <c r="T52" s="402" t="s">
        <v>240</v>
      </c>
      <c r="U52" s="289"/>
      <c r="V52" s="402" t="s">
        <v>240</v>
      </c>
      <c r="W52" s="289"/>
      <c r="X52" s="125"/>
      <c r="Y52" s="125"/>
      <c r="Z52" s="125"/>
    </row>
    <row r="53" spans="1:26" ht="18.75">
      <c r="A53" s="303"/>
      <c r="B53" s="286"/>
      <c r="C53" s="256"/>
      <c r="D53" s="256"/>
      <c r="E53" s="256"/>
      <c r="F53" s="256"/>
      <c r="G53" s="256"/>
      <c r="H53" s="256"/>
      <c r="I53" s="256"/>
      <c r="J53" s="256"/>
      <c r="K53" s="287"/>
      <c r="L53" s="194" t="s">
        <v>241</v>
      </c>
      <c r="M53" s="194" t="s">
        <v>242</v>
      </c>
      <c r="N53" s="194" t="s">
        <v>241</v>
      </c>
      <c r="O53" s="194" t="s">
        <v>242</v>
      </c>
      <c r="P53" s="194" t="s">
        <v>241</v>
      </c>
      <c r="Q53" s="194" t="s">
        <v>242</v>
      </c>
      <c r="R53" s="194" t="s">
        <v>241</v>
      </c>
      <c r="S53" s="194" t="s">
        <v>242</v>
      </c>
      <c r="T53" s="194" t="s">
        <v>241</v>
      </c>
      <c r="U53" s="194" t="s">
        <v>242</v>
      </c>
      <c r="V53" s="194" t="s">
        <v>241</v>
      </c>
      <c r="W53" s="194" t="s">
        <v>242</v>
      </c>
      <c r="X53" s="125"/>
      <c r="Y53" s="125"/>
      <c r="Z53" s="125"/>
    </row>
    <row r="54" spans="1:26" ht="18.75">
      <c r="A54" s="194">
        <v>1</v>
      </c>
      <c r="B54" s="384" t="s">
        <v>243</v>
      </c>
      <c r="C54" s="288"/>
      <c r="D54" s="288"/>
      <c r="E54" s="288"/>
      <c r="F54" s="288"/>
      <c r="G54" s="288"/>
      <c r="H54" s="288"/>
      <c r="I54" s="288"/>
      <c r="J54" s="288"/>
      <c r="K54" s="289"/>
      <c r="L54" s="183">
        <v>1</v>
      </c>
      <c r="M54" s="183"/>
      <c r="N54" s="183"/>
      <c r="O54" s="183"/>
      <c r="P54" s="183"/>
      <c r="Q54" s="183"/>
      <c r="R54" s="183"/>
      <c r="S54" s="183"/>
      <c r="T54" s="183"/>
      <c r="U54" s="183"/>
      <c r="V54" s="183"/>
      <c r="W54" s="183"/>
      <c r="X54" s="182"/>
      <c r="Y54" s="182"/>
      <c r="Z54" s="182"/>
    </row>
    <row r="55" spans="1:26" ht="18.75">
      <c r="A55" s="194">
        <v>2</v>
      </c>
      <c r="B55" s="384" t="s">
        <v>244</v>
      </c>
      <c r="C55" s="288"/>
      <c r="D55" s="288"/>
      <c r="E55" s="288"/>
      <c r="F55" s="288"/>
      <c r="G55" s="288"/>
      <c r="H55" s="288"/>
      <c r="I55" s="288"/>
      <c r="J55" s="288"/>
      <c r="K55" s="289"/>
      <c r="L55" s="183">
        <v>1</v>
      </c>
      <c r="M55" s="183"/>
      <c r="N55" s="183"/>
      <c r="O55" s="183"/>
      <c r="P55" s="183"/>
      <c r="Q55" s="183"/>
      <c r="R55" s="183"/>
      <c r="S55" s="183"/>
      <c r="T55" s="183"/>
      <c r="U55" s="183"/>
      <c r="V55" s="183"/>
      <c r="W55" s="183"/>
      <c r="X55" s="182"/>
      <c r="Y55" s="182"/>
      <c r="Z55" s="182"/>
    </row>
    <row r="56" spans="1:26" ht="18.75">
      <c r="A56" s="194">
        <v>3</v>
      </c>
      <c r="B56" s="384" t="s">
        <v>245</v>
      </c>
      <c r="C56" s="288"/>
      <c r="D56" s="288"/>
      <c r="E56" s="288"/>
      <c r="F56" s="288"/>
      <c r="G56" s="288"/>
      <c r="H56" s="288"/>
      <c r="I56" s="288"/>
      <c r="J56" s="288"/>
      <c r="K56" s="289"/>
      <c r="L56" s="183">
        <v>1</v>
      </c>
      <c r="M56" s="183"/>
      <c r="N56" s="183"/>
      <c r="O56" s="183"/>
      <c r="P56" s="183"/>
      <c r="Q56" s="183"/>
      <c r="R56" s="183"/>
      <c r="S56" s="183"/>
      <c r="T56" s="183"/>
      <c r="U56" s="183"/>
      <c r="V56" s="183"/>
      <c r="W56" s="183"/>
      <c r="X56" s="182"/>
      <c r="Y56" s="182"/>
      <c r="Z56" s="182"/>
    </row>
    <row r="57" spans="1:26" ht="18.75">
      <c r="A57" s="194">
        <v>4</v>
      </c>
      <c r="B57" s="384" t="s">
        <v>246</v>
      </c>
      <c r="C57" s="288"/>
      <c r="D57" s="288"/>
      <c r="E57" s="288"/>
      <c r="F57" s="288"/>
      <c r="G57" s="288"/>
      <c r="H57" s="288"/>
      <c r="I57" s="288"/>
      <c r="J57" s="288"/>
      <c r="K57" s="289"/>
      <c r="L57" s="183">
        <v>1</v>
      </c>
      <c r="M57" s="183"/>
      <c r="N57" s="183"/>
      <c r="O57" s="183"/>
      <c r="P57" s="183"/>
      <c r="Q57" s="183"/>
      <c r="R57" s="183"/>
      <c r="S57" s="183"/>
      <c r="T57" s="183"/>
      <c r="U57" s="183"/>
      <c r="V57" s="183"/>
      <c r="W57" s="183"/>
      <c r="X57" s="182"/>
      <c r="Y57" s="182"/>
      <c r="Z57" s="182"/>
    </row>
    <row r="58" spans="1:26" ht="18.75">
      <c r="A58" s="194">
        <v>5</v>
      </c>
      <c r="B58" s="384" t="s">
        <v>247</v>
      </c>
      <c r="C58" s="288"/>
      <c r="D58" s="288"/>
      <c r="E58" s="288"/>
      <c r="F58" s="288"/>
      <c r="G58" s="288"/>
      <c r="H58" s="288"/>
      <c r="I58" s="288"/>
      <c r="J58" s="288"/>
      <c r="K58" s="289"/>
      <c r="L58" s="183">
        <v>1</v>
      </c>
      <c r="M58" s="183"/>
      <c r="N58" s="183"/>
      <c r="O58" s="183"/>
      <c r="P58" s="183"/>
      <c r="Q58" s="183"/>
      <c r="R58" s="183"/>
      <c r="S58" s="183"/>
      <c r="T58" s="183"/>
      <c r="U58" s="183"/>
      <c r="V58" s="183"/>
      <c r="W58" s="183"/>
      <c r="X58" s="182"/>
      <c r="Y58" s="182"/>
      <c r="Z58" s="182"/>
    </row>
    <row r="59" spans="1:26" ht="18.75">
      <c r="A59" s="194">
        <v>6</v>
      </c>
      <c r="B59" s="384" t="s">
        <v>248</v>
      </c>
      <c r="C59" s="288"/>
      <c r="D59" s="288"/>
      <c r="E59" s="288"/>
      <c r="F59" s="288"/>
      <c r="G59" s="288"/>
      <c r="H59" s="288"/>
      <c r="I59" s="288"/>
      <c r="J59" s="288"/>
      <c r="K59" s="289"/>
      <c r="L59" s="183">
        <v>1</v>
      </c>
      <c r="M59" s="183"/>
      <c r="N59" s="183"/>
      <c r="O59" s="183"/>
      <c r="P59" s="183"/>
      <c r="Q59" s="183"/>
      <c r="R59" s="183"/>
      <c r="S59" s="183"/>
      <c r="T59" s="183"/>
      <c r="U59" s="183"/>
      <c r="V59" s="183"/>
      <c r="W59" s="183"/>
      <c r="X59" s="182"/>
      <c r="Y59" s="182"/>
      <c r="Z59" s="182"/>
    </row>
    <row r="60" spans="1:26" ht="18.75">
      <c r="A60" s="194">
        <v>7</v>
      </c>
      <c r="B60" s="384" t="s">
        <v>249</v>
      </c>
      <c r="C60" s="288"/>
      <c r="D60" s="288"/>
      <c r="E60" s="288"/>
      <c r="F60" s="288"/>
      <c r="G60" s="288"/>
      <c r="H60" s="288"/>
      <c r="I60" s="288"/>
      <c r="J60" s="288"/>
      <c r="K60" s="289"/>
      <c r="L60" s="183">
        <v>1</v>
      </c>
      <c r="M60" s="183"/>
      <c r="N60" s="183"/>
      <c r="O60" s="183"/>
      <c r="P60" s="183"/>
      <c r="Q60" s="183"/>
      <c r="R60" s="183"/>
      <c r="S60" s="183"/>
      <c r="T60" s="183"/>
      <c r="U60" s="183"/>
      <c r="V60" s="183"/>
      <c r="W60" s="183"/>
      <c r="X60" s="182"/>
      <c r="Y60" s="182"/>
      <c r="Z60" s="182"/>
    </row>
    <row r="61" spans="1:26" ht="18.75">
      <c r="A61" s="194">
        <v>8</v>
      </c>
      <c r="B61" s="384" t="s">
        <v>250</v>
      </c>
      <c r="C61" s="288"/>
      <c r="D61" s="288"/>
      <c r="E61" s="288"/>
      <c r="F61" s="288"/>
      <c r="G61" s="288"/>
      <c r="H61" s="288"/>
      <c r="I61" s="288"/>
      <c r="J61" s="288"/>
      <c r="K61" s="289"/>
      <c r="L61" s="183"/>
      <c r="M61" s="183">
        <v>1</v>
      </c>
      <c r="N61" s="183"/>
      <c r="O61" s="183"/>
      <c r="P61" s="183"/>
      <c r="Q61" s="183"/>
      <c r="R61" s="183"/>
      <c r="S61" s="183"/>
      <c r="T61" s="183"/>
      <c r="U61" s="183"/>
      <c r="V61" s="183"/>
      <c r="W61" s="183"/>
      <c r="X61" s="182"/>
      <c r="Y61" s="182"/>
      <c r="Z61" s="182"/>
    </row>
    <row r="62" spans="1:26" ht="18.75">
      <c r="A62" s="194">
        <v>9</v>
      </c>
      <c r="B62" s="384" t="s">
        <v>251</v>
      </c>
      <c r="C62" s="288"/>
      <c r="D62" s="288"/>
      <c r="E62" s="288"/>
      <c r="F62" s="288"/>
      <c r="G62" s="288"/>
      <c r="H62" s="288"/>
      <c r="I62" s="288"/>
      <c r="J62" s="288"/>
      <c r="K62" s="289"/>
      <c r="L62" s="183">
        <v>1</v>
      </c>
      <c r="M62" s="183"/>
      <c r="N62" s="183"/>
      <c r="O62" s="183"/>
      <c r="P62" s="183"/>
      <c r="Q62" s="183"/>
      <c r="R62" s="183"/>
      <c r="S62" s="183"/>
      <c r="T62" s="183"/>
      <c r="U62" s="183"/>
      <c r="V62" s="183"/>
      <c r="W62" s="183"/>
      <c r="X62" s="182"/>
      <c r="Y62" s="182"/>
      <c r="Z62" s="182"/>
    </row>
    <row r="63" spans="1:26" ht="18.75">
      <c r="A63" s="194">
        <v>10</v>
      </c>
      <c r="B63" s="384" t="s">
        <v>252</v>
      </c>
      <c r="C63" s="288"/>
      <c r="D63" s="288"/>
      <c r="E63" s="288"/>
      <c r="F63" s="288"/>
      <c r="G63" s="288"/>
      <c r="H63" s="288"/>
      <c r="I63" s="288"/>
      <c r="J63" s="288"/>
      <c r="K63" s="289"/>
      <c r="L63" s="183">
        <v>1</v>
      </c>
      <c r="M63" s="183"/>
      <c r="N63" s="183"/>
      <c r="O63" s="183"/>
      <c r="P63" s="183"/>
      <c r="Q63" s="183"/>
      <c r="R63" s="183"/>
      <c r="S63" s="183"/>
      <c r="T63" s="183"/>
      <c r="U63" s="183"/>
      <c r="V63" s="183"/>
      <c r="W63" s="183"/>
      <c r="X63" s="182"/>
      <c r="Y63" s="182"/>
      <c r="Z63" s="182"/>
    </row>
    <row r="64" spans="1:26" ht="18.75">
      <c r="A64" s="194">
        <v>11</v>
      </c>
      <c r="B64" s="384" t="s">
        <v>253</v>
      </c>
      <c r="C64" s="288"/>
      <c r="D64" s="288"/>
      <c r="E64" s="288"/>
      <c r="F64" s="288"/>
      <c r="G64" s="288"/>
      <c r="H64" s="288"/>
      <c r="I64" s="288"/>
      <c r="J64" s="288"/>
      <c r="K64" s="289"/>
      <c r="L64" s="183">
        <v>1</v>
      </c>
      <c r="M64" s="183"/>
      <c r="N64" s="183"/>
      <c r="O64" s="183"/>
      <c r="P64" s="183"/>
      <c r="Q64" s="183"/>
      <c r="R64" s="183"/>
      <c r="S64" s="183"/>
      <c r="T64" s="183"/>
      <c r="U64" s="183"/>
      <c r="V64" s="183"/>
      <c r="W64" s="183"/>
      <c r="X64" s="182"/>
      <c r="Y64" s="182"/>
      <c r="Z64" s="182"/>
    </row>
    <row r="65" spans="1:26" ht="18.75">
      <c r="A65" s="194">
        <v>12</v>
      </c>
      <c r="B65" s="384" t="s">
        <v>254</v>
      </c>
      <c r="C65" s="288"/>
      <c r="D65" s="288"/>
      <c r="E65" s="288"/>
      <c r="F65" s="288"/>
      <c r="G65" s="288"/>
      <c r="H65" s="288"/>
      <c r="I65" s="288"/>
      <c r="J65" s="288"/>
      <c r="K65" s="289"/>
      <c r="L65" s="183">
        <v>1</v>
      </c>
      <c r="M65" s="183"/>
      <c r="N65" s="183"/>
      <c r="O65" s="183"/>
      <c r="P65" s="183"/>
      <c r="Q65" s="183"/>
      <c r="R65" s="183"/>
      <c r="S65" s="183"/>
      <c r="T65" s="183"/>
      <c r="U65" s="183"/>
      <c r="V65" s="183"/>
      <c r="W65" s="183"/>
      <c r="X65" s="182"/>
      <c r="Y65" s="182"/>
      <c r="Z65" s="182"/>
    </row>
    <row r="66" spans="1:26" ht="18.75">
      <c r="A66" s="194">
        <v>13</v>
      </c>
      <c r="B66" s="384" t="s">
        <v>255</v>
      </c>
      <c r="C66" s="288"/>
      <c r="D66" s="288"/>
      <c r="E66" s="288"/>
      <c r="F66" s="288"/>
      <c r="G66" s="288"/>
      <c r="H66" s="288"/>
      <c r="I66" s="288"/>
      <c r="J66" s="288"/>
      <c r="K66" s="289"/>
      <c r="L66" s="183"/>
      <c r="M66" s="183">
        <v>1</v>
      </c>
      <c r="N66" s="183"/>
      <c r="O66" s="183"/>
      <c r="P66" s="183"/>
      <c r="Q66" s="183"/>
      <c r="R66" s="183"/>
      <c r="S66" s="183"/>
      <c r="T66" s="183"/>
      <c r="U66" s="183"/>
      <c r="V66" s="183"/>
      <c r="W66" s="183"/>
      <c r="X66" s="182"/>
      <c r="Y66" s="182"/>
      <c r="Z66" s="182"/>
    </row>
    <row r="67" spans="1:26" ht="18.75">
      <c r="A67" s="194">
        <v>14</v>
      </c>
      <c r="B67" s="385" t="s">
        <v>256</v>
      </c>
      <c r="C67" s="288"/>
      <c r="D67" s="288"/>
      <c r="E67" s="288"/>
      <c r="F67" s="288"/>
      <c r="G67" s="288"/>
      <c r="H67" s="288"/>
      <c r="I67" s="288"/>
      <c r="J67" s="288"/>
      <c r="K67" s="289"/>
      <c r="L67" s="183"/>
      <c r="M67" s="183">
        <v>1</v>
      </c>
      <c r="N67" s="183"/>
      <c r="O67" s="183"/>
      <c r="P67" s="183"/>
      <c r="Q67" s="183"/>
      <c r="R67" s="183"/>
      <c r="S67" s="183"/>
      <c r="T67" s="183"/>
      <c r="U67" s="183"/>
      <c r="V67" s="183"/>
      <c r="W67" s="183"/>
      <c r="X67" s="182"/>
      <c r="Y67" s="182"/>
      <c r="Z67" s="182"/>
    </row>
    <row r="68" spans="1:26" ht="18.75">
      <c r="A68" s="194">
        <v>15</v>
      </c>
      <c r="B68" s="384" t="s">
        <v>257</v>
      </c>
      <c r="C68" s="288"/>
      <c r="D68" s="288"/>
      <c r="E68" s="288"/>
      <c r="F68" s="288"/>
      <c r="G68" s="288"/>
      <c r="H68" s="288"/>
      <c r="I68" s="288"/>
      <c r="J68" s="288"/>
      <c r="K68" s="289"/>
      <c r="L68" s="183"/>
      <c r="M68" s="183">
        <v>1</v>
      </c>
      <c r="N68" s="183"/>
      <c r="O68" s="183"/>
      <c r="P68" s="183"/>
      <c r="Q68" s="183"/>
      <c r="R68" s="183"/>
      <c r="S68" s="183"/>
      <c r="T68" s="183"/>
      <c r="U68" s="183"/>
      <c r="V68" s="183"/>
      <c r="W68" s="183"/>
      <c r="X68" s="182"/>
      <c r="Y68" s="182"/>
      <c r="Z68" s="182"/>
    </row>
    <row r="69" spans="1:26" ht="18.75">
      <c r="A69" s="194">
        <v>16</v>
      </c>
      <c r="B69" s="386" t="s">
        <v>258</v>
      </c>
      <c r="C69" s="288"/>
      <c r="D69" s="288"/>
      <c r="E69" s="288"/>
      <c r="F69" s="288"/>
      <c r="G69" s="288"/>
      <c r="H69" s="288"/>
      <c r="I69" s="288"/>
      <c r="J69" s="288"/>
      <c r="K69" s="289"/>
      <c r="L69" s="183"/>
      <c r="M69" s="183">
        <v>1</v>
      </c>
      <c r="N69" s="183"/>
      <c r="O69" s="183"/>
      <c r="P69" s="183"/>
      <c r="Q69" s="183"/>
      <c r="R69" s="183"/>
      <c r="S69" s="183"/>
      <c r="T69" s="183"/>
      <c r="U69" s="183"/>
      <c r="V69" s="183"/>
      <c r="W69" s="183"/>
      <c r="X69" s="182"/>
      <c r="Y69" s="182"/>
      <c r="Z69" s="182"/>
    </row>
    <row r="70" spans="1:26" ht="18.75">
      <c r="A70" s="194">
        <v>17</v>
      </c>
      <c r="B70" s="384" t="s">
        <v>259</v>
      </c>
      <c r="C70" s="288"/>
      <c r="D70" s="288"/>
      <c r="E70" s="288"/>
      <c r="F70" s="288"/>
      <c r="G70" s="288"/>
      <c r="H70" s="288"/>
      <c r="I70" s="288"/>
      <c r="J70" s="288"/>
      <c r="K70" s="289"/>
      <c r="L70" s="183"/>
      <c r="M70" s="183">
        <v>1</v>
      </c>
      <c r="N70" s="183"/>
      <c r="O70" s="183"/>
      <c r="P70" s="183"/>
      <c r="Q70" s="183"/>
      <c r="R70" s="183"/>
      <c r="S70" s="183"/>
      <c r="T70" s="183"/>
      <c r="U70" s="183"/>
      <c r="V70" s="183"/>
      <c r="W70" s="183"/>
      <c r="X70" s="182"/>
      <c r="Y70" s="182"/>
      <c r="Z70" s="182"/>
    </row>
    <row r="71" spans="1:26" ht="18.75">
      <c r="A71" s="194">
        <v>18</v>
      </c>
      <c r="B71" s="384" t="s">
        <v>260</v>
      </c>
      <c r="C71" s="288"/>
      <c r="D71" s="288"/>
      <c r="E71" s="288"/>
      <c r="F71" s="288"/>
      <c r="G71" s="288"/>
      <c r="H71" s="288"/>
      <c r="I71" s="288"/>
      <c r="J71" s="288"/>
      <c r="K71" s="289"/>
      <c r="L71" s="183"/>
      <c r="M71" s="183">
        <v>1</v>
      </c>
      <c r="N71" s="183"/>
      <c r="O71" s="183"/>
      <c r="P71" s="183"/>
      <c r="Q71" s="183"/>
      <c r="R71" s="183"/>
      <c r="S71" s="183"/>
      <c r="T71" s="183"/>
      <c r="U71" s="183"/>
      <c r="V71" s="183"/>
      <c r="W71" s="183"/>
      <c r="X71" s="182"/>
      <c r="Y71" s="182"/>
      <c r="Z71" s="182"/>
    </row>
    <row r="72" spans="1:26" ht="18.75">
      <c r="A72" s="194">
        <v>19</v>
      </c>
      <c r="B72" s="385" t="s">
        <v>261</v>
      </c>
      <c r="C72" s="288"/>
      <c r="D72" s="288"/>
      <c r="E72" s="288"/>
      <c r="F72" s="288"/>
      <c r="G72" s="288"/>
      <c r="H72" s="288"/>
      <c r="I72" s="288"/>
      <c r="J72" s="288"/>
      <c r="K72" s="289"/>
      <c r="L72" s="183"/>
      <c r="M72" s="183">
        <v>1</v>
      </c>
      <c r="N72" s="183"/>
      <c r="O72" s="183"/>
      <c r="P72" s="183"/>
      <c r="Q72" s="183"/>
      <c r="R72" s="183"/>
      <c r="S72" s="183"/>
      <c r="T72" s="183"/>
      <c r="U72" s="183"/>
      <c r="V72" s="183"/>
      <c r="W72" s="183"/>
      <c r="X72" s="182"/>
      <c r="Y72" s="182"/>
      <c r="Z72" s="182"/>
    </row>
    <row r="73" spans="1:26" ht="18.75">
      <c r="A73" s="387" t="s">
        <v>262</v>
      </c>
      <c r="B73" s="282"/>
      <c r="C73" s="282"/>
      <c r="D73" s="282"/>
      <c r="E73" s="282"/>
      <c r="F73" s="282"/>
      <c r="G73" s="282"/>
      <c r="H73" s="282"/>
      <c r="I73" s="282"/>
      <c r="J73" s="282"/>
      <c r="K73" s="283"/>
      <c r="L73" s="194">
        <f t="shared" ref="L73:W73" si="0">SUM(L54:L72)</f>
        <v>11</v>
      </c>
      <c r="M73" s="194">
        <f t="shared" si="0"/>
        <v>8</v>
      </c>
      <c r="N73" s="194">
        <f t="shared" si="0"/>
        <v>0</v>
      </c>
      <c r="O73" s="194">
        <f t="shared" si="0"/>
        <v>0</v>
      </c>
      <c r="P73" s="194">
        <f t="shared" si="0"/>
        <v>0</v>
      </c>
      <c r="Q73" s="194">
        <f t="shared" si="0"/>
        <v>0</v>
      </c>
      <c r="R73" s="194">
        <f t="shared" si="0"/>
        <v>0</v>
      </c>
      <c r="S73" s="194">
        <f t="shared" si="0"/>
        <v>0</v>
      </c>
      <c r="T73" s="194">
        <f t="shared" si="0"/>
        <v>0</v>
      </c>
      <c r="U73" s="194">
        <f t="shared" si="0"/>
        <v>0</v>
      </c>
      <c r="V73" s="194">
        <f t="shared" si="0"/>
        <v>0</v>
      </c>
      <c r="W73" s="194">
        <f t="shared" si="0"/>
        <v>0</v>
      </c>
      <c r="X73" s="125"/>
      <c r="Y73" s="125"/>
      <c r="Z73" s="125"/>
    </row>
    <row r="74" spans="1:26">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8.75">
      <c r="A76" s="388"/>
      <c r="B76" s="287"/>
      <c r="C76" s="389" t="s">
        <v>263</v>
      </c>
      <c r="D76" s="287"/>
      <c r="E76" s="389" t="s">
        <v>264</v>
      </c>
      <c r="F76" s="287"/>
      <c r="G76" s="125"/>
      <c r="H76" s="125"/>
      <c r="I76" s="125"/>
      <c r="J76" s="125"/>
      <c r="K76" s="125"/>
      <c r="L76" s="125"/>
      <c r="M76" s="125"/>
      <c r="N76" s="125"/>
      <c r="O76" s="125"/>
      <c r="P76" s="125"/>
      <c r="Q76" s="125"/>
      <c r="R76" s="125"/>
      <c r="S76" s="125"/>
      <c r="T76" s="125"/>
      <c r="U76" s="125"/>
      <c r="V76" s="125"/>
      <c r="W76" s="125"/>
      <c r="X76" s="125"/>
      <c r="Y76" s="125"/>
      <c r="Z76" s="125"/>
    </row>
    <row r="77" spans="1:26">
      <c r="A77" s="390" t="s">
        <v>234</v>
      </c>
      <c r="B77" s="289"/>
      <c r="C77" s="390">
        <f>M73</f>
        <v>8</v>
      </c>
      <c r="D77" s="289"/>
      <c r="E77" s="388"/>
      <c r="F77" s="287"/>
      <c r="G77" s="125"/>
      <c r="H77" s="125"/>
      <c r="I77" s="391" t="s">
        <v>265</v>
      </c>
      <c r="J77" s="392"/>
      <c r="K77" s="394" t="s">
        <v>266</v>
      </c>
      <c r="L77" s="253"/>
      <c r="M77" s="253"/>
      <c r="N77" s="253"/>
      <c r="O77" s="285"/>
      <c r="P77" s="125"/>
      <c r="Q77" s="125"/>
      <c r="R77" s="125"/>
      <c r="S77" s="125"/>
      <c r="T77" s="125"/>
      <c r="U77" s="125"/>
      <c r="V77" s="125"/>
      <c r="W77" s="125"/>
      <c r="X77" s="125"/>
      <c r="Y77" s="125"/>
      <c r="Z77" s="125"/>
    </row>
    <row r="78" spans="1:26">
      <c r="A78" s="390" t="s">
        <v>235</v>
      </c>
      <c r="B78" s="289"/>
      <c r="C78" s="390">
        <f>O73</f>
        <v>0</v>
      </c>
      <c r="D78" s="289"/>
      <c r="E78" s="388"/>
      <c r="F78" s="287"/>
      <c r="G78" s="125"/>
      <c r="H78" s="125"/>
      <c r="I78" s="393"/>
      <c r="J78" s="287"/>
      <c r="K78" s="286"/>
      <c r="L78" s="256"/>
      <c r="M78" s="256"/>
      <c r="N78" s="256"/>
      <c r="O78" s="287"/>
      <c r="P78" s="125"/>
      <c r="Q78" s="125"/>
      <c r="R78" s="125"/>
      <c r="S78" s="125"/>
      <c r="T78" s="125"/>
      <c r="U78" s="125"/>
      <c r="V78" s="125"/>
      <c r="W78" s="125"/>
      <c r="X78" s="125"/>
      <c r="Y78" s="125"/>
      <c r="Z78" s="125"/>
    </row>
    <row r="79" spans="1:26">
      <c r="A79" s="390" t="s">
        <v>236</v>
      </c>
      <c r="B79" s="289"/>
      <c r="C79" s="390">
        <f>Q73</f>
        <v>0</v>
      </c>
      <c r="D79" s="289"/>
      <c r="E79" s="388"/>
      <c r="F79" s="287"/>
      <c r="G79" s="125"/>
      <c r="H79" s="125"/>
      <c r="I79" s="395" t="s">
        <v>267</v>
      </c>
      <c r="J79" s="283"/>
      <c r="K79" s="396" t="s">
        <v>268</v>
      </c>
      <c r="L79" s="282"/>
      <c r="M79" s="282"/>
      <c r="N79" s="282"/>
      <c r="O79" s="283"/>
      <c r="P79" s="125"/>
      <c r="Q79" s="125"/>
      <c r="R79" s="125"/>
      <c r="S79" s="125"/>
      <c r="T79" s="125"/>
      <c r="U79" s="125"/>
      <c r="V79" s="125"/>
      <c r="W79" s="125"/>
      <c r="X79" s="125"/>
      <c r="Y79" s="125"/>
      <c r="Z79" s="125"/>
    </row>
    <row r="80" spans="1:26">
      <c r="A80" s="390" t="s">
        <v>237</v>
      </c>
      <c r="B80" s="289"/>
      <c r="C80" s="390">
        <f>S73</f>
        <v>0</v>
      </c>
      <c r="D80" s="289"/>
      <c r="E80" s="388"/>
      <c r="F80" s="287"/>
      <c r="G80" s="125"/>
      <c r="H80" s="125"/>
      <c r="I80" s="393"/>
      <c r="J80" s="287"/>
      <c r="K80" s="286"/>
      <c r="L80" s="256"/>
      <c r="M80" s="256"/>
      <c r="N80" s="256"/>
      <c r="O80" s="287"/>
      <c r="P80" s="125"/>
      <c r="Q80" s="125"/>
      <c r="R80" s="125"/>
      <c r="S80" s="125"/>
      <c r="T80" s="125"/>
      <c r="U80" s="125"/>
      <c r="V80" s="125"/>
      <c r="W80" s="125"/>
      <c r="X80" s="125"/>
      <c r="Y80" s="125"/>
      <c r="Z80" s="125"/>
    </row>
    <row r="81" spans="1:26">
      <c r="A81" s="390" t="s">
        <v>238</v>
      </c>
      <c r="B81" s="289"/>
      <c r="C81" s="390">
        <f>U73</f>
        <v>0</v>
      </c>
      <c r="D81" s="289"/>
      <c r="E81" s="388"/>
      <c r="F81" s="287"/>
      <c r="G81" s="125"/>
      <c r="H81" s="125"/>
      <c r="I81" s="397" t="s">
        <v>269</v>
      </c>
      <c r="J81" s="283"/>
      <c r="K81" s="396" t="s">
        <v>270</v>
      </c>
      <c r="L81" s="282"/>
      <c r="M81" s="282"/>
      <c r="N81" s="282"/>
      <c r="O81" s="283"/>
      <c r="P81" s="125"/>
      <c r="Q81" s="125"/>
      <c r="R81" s="125"/>
      <c r="S81" s="125"/>
      <c r="T81" s="125"/>
      <c r="U81" s="125"/>
      <c r="V81" s="125"/>
      <c r="W81" s="125"/>
      <c r="X81" s="125"/>
      <c r="Y81" s="125"/>
      <c r="Z81" s="125"/>
    </row>
    <row r="82" spans="1:26">
      <c r="A82" s="390" t="s">
        <v>239</v>
      </c>
      <c r="B82" s="289"/>
      <c r="C82" s="390">
        <f>W73</f>
        <v>0</v>
      </c>
      <c r="D82" s="289"/>
      <c r="E82" s="388"/>
      <c r="F82" s="287"/>
      <c r="G82" s="125"/>
      <c r="H82" s="125"/>
      <c r="I82" s="393"/>
      <c r="J82" s="287"/>
      <c r="K82" s="286"/>
      <c r="L82" s="256"/>
      <c r="M82" s="256"/>
      <c r="N82" s="256"/>
      <c r="O82" s="287"/>
      <c r="P82" s="125"/>
      <c r="Q82" s="125"/>
      <c r="R82" s="125"/>
      <c r="S82" s="125"/>
      <c r="T82" s="125"/>
      <c r="U82" s="125"/>
      <c r="V82" s="125"/>
      <c r="W82" s="125"/>
      <c r="X82" s="125"/>
      <c r="Y82" s="125"/>
      <c r="Z82" s="125"/>
    </row>
    <row r="83" spans="1:26">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7" customHeight="1">
      <c r="A1" s="2"/>
      <c r="B1" s="403" t="s">
        <v>271</v>
      </c>
      <c r="C1" s="253"/>
      <c r="D1" s="253"/>
      <c r="E1" s="2"/>
      <c r="F1" s="2"/>
      <c r="G1" s="2"/>
      <c r="H1" s="2"/>
      <c r="I1" s="2"/>
      <c r="J1" s="2"/>
      <c r="K1" s="2"/>
      <c r="L1" s="2"/>
      <c r="M1" s="2"/>
      <c r="N1" s="2"/>
      <c r="O1" s="2"/>
      <c r="P1" s="2"/>
      <c r="Q1" s="2"/>
      <c r="R1" s="2"/>
      <c r="S1" s="2"/>
      <c r="T1" s="2"/>
      <c r="U1" s="2"/>
      <c r="V1" s="2"/>
      <c r="W1" s="2"/>
      <c r="X1" s="2"/>
    </row>
    <row r="2" spans="1:24" ht="15.75" customHeight="1">
      <c r="A2" s="2"/>
      <c r="B2" s="2"/>
      <c r="C2" s="2"/>
      <c r="D2" s="2"/>
      <c r="E2" s="2"/>
      <c r="F2" s="2"/>
      <c r="G2" s="2"/>
      <c r="H2" s="2"/>
      <c r="I2" s="2"/>
      <c r="J2" s="2"/>
      <c r="K2" s="2"/>
      <c r="L2" s="2"/>
      <c r="M2" s="2"/>
      <c r="N2" s="2"/>
      <c r="O2" s="2"/>
      <c r="P2" s="2"/>
      <c r="Q2" s="2"/>
      <c r="R2" s="2"/>
      <c r="S2" s="2"/>
      <c r="T2" s="2"/>
      <c r="U2" s="2"/>
      <c r="V2" s="2"/>
      <c r="W2" s="2"/>
      <c r="X2" s="2"/>
    </row>
    <row r="3" spans="1:24" ht="23.25" customHeight="1">
      <c r="A3" s="2"/>
      <c r="B3" s="195"/>
      <c r="C3" s="196" t="s">
        <v>272</v>
      </c>
      <c r="D3" s="196" t="s">
        <v>179</v>
      </c>
      <c r="E3" s="2"/>
      <c r="F3" s="2"/>
      <c r="G3" s="2"/>
      <c r="H3" s="2"/>
      <c r="I3" s="2"/>
      <c r="J3" s="2"/>
      <c r="K3" s="2"/>
      <c r="L3" s="2"/>
      <c r="M3" s="2"/>
      <c r="N3" s="2"/>
      <c r="O3" s="2"/>
      <c r="P3" s="2"/>
      <c r="Q3" s="2"/>
      <c r="R3" s="2"/>
      <c r="S3" s="2"/>
      <c r="T3" s="2"/>
      <c r="U3" s="2"/>
      <c r="V3" s="2"/>
      <c r="W3" s="2"/>
      <c r="X3" s="2"/>
    </row>
    <row r="4" spans="1:24" ht="51">
      <c r="A4" s="2"/>
      <c r="B4" s="197" t="s">
        <v>220</v>
      </c>
      <c r="C4" s="198" t="s">
        <v>273</v>
      </c>
      <c r="D4" s="199">
        <v>0.2</v>
      </c>
      <c r="E4" s="2"/>
      <c r="F4" s="2"/>
      <c r="G4" s="2"/>
      <c r="H4" s="2"/>
      <c r="I4" s="2"/>
      <c r="J4" s="2"/>
      <c r="K4" s="2"/>
      <c r="L4" s="2"/>
      <c r="M4" s="2"/>
      <c r="N4" s="2"/>
      <c r="O4" s="2"/>
      <c r="P4" s="2"/>
      <c r="Q4" s="2"/>
      <c r="R4" s="2"/>
      <c r="S4" s="2"/>
      <c r="T4" s="2"/>
      <c r="U4" s="2"/>
      <c r="V4" s="2"/>
      <c r="W4" s="2"/>
      <c r="X4" s="2"/>
    </row>
    <row r="5" spans="1:24" ht="51">
      <c r="A5" s="2"/>
      <c r="B5" s="200" t="s">
        <v>216</v>
      </c>
      <c r="C5" s="201" t="s">
        <v>274</v>
      </c>
      <c r="D5" s="202">
        <v>0.4</v>
      </c>
      <c r="E5" s="2"/>
      <c r="F5" s="2"/>
      <c r="G5" s="2"/>
      <c r="H5" s="2"/>
      <c r="I5" s="2"/>
      <c r="J5" s="2"/>
      <c r="K5" s="2"/>
      <c r="L5" s="2"/>
      <c r="M5" s="2"/>
      <c r="N5" s="2"/>
      <c r="O5" s="2"/>
      <c r="P5" s="2"/>
      <c r="Q5" s="2"/>
      <c r="R5" s="2"/>
      <c r="S5" s="2"/>
      <c r="T5" s="2"/>
      <c r="U5" s="2"/>
      <c r="V5" s="2"/>
      <c r="W5" s="2"/>
      <c r="X5" s="2"/>
    </row>
    <row r="6" spans="1:24" ht="51">
      <c r="A6" s="2"/>
      <c r="B6" s="203" t="s">
        <v>212</v>
      </c>
      <c r="C6" s="201" t="s">
        <v>275</v>
      </c>
      <c r="D6" s="202">
        <v>0.6</v>
      </c>
      <c r="E6" s="2"/>
      <c r="F6" s="2"/>
      <c r="G6" s="2"/>
      <c r="H6" s="2"/>
      <c r="I6" s="2"/>
      <c r="J6" s="2"/>
      <c r="K6" s="2"/>
      <c r="L6" s="2"/>
      <c r="M6" s="2"/>
      <c r="N6" s="2"/>
      <c r="O6" s="2"/>
      <c r="P6" s="2"/>
      <c r="Q6" s="2"/>
      <c r="R6" s="2"/>
      <c r="S6" s="2"/>
      <c r="T6" s="2"/>
      <c r="U6" s="2"/>
      <c r="V6" s="2"/>
      <c r="W6" s="2"/>
      <c r="X6" s="2"/>
    </row>
    <row r="7" spans="1:24" ht="76.5">
      <c r="A7" s="2"/>
      <c r="B7" s="204" t="s">
        <v>208</v>
      </c>
      <c r="C7" s="201" t="s">
        <v>276</v>
      </c>
      <c r="D7" s="202">
        <v>0.8</v>
      </c>
      <c r="E7" s="2"/>
      <c r="F7" s="2"/>
      <c r="G7" s="2"/>
      <c r="H7" s="2"/>
      <c r="I7" s="2"/>
      <c r="J7" s="2"/>
      <c r="K7" s="2"/>
      <c r="L7" s="2"/>
      <c r="M7" s="2"/>
      <c r="N7" s="2"/>
      <c r="O7" s="2"/>
      <c r="P7" s="2"/>
      <c r="Q7" s="2"/>
      <c r="R7" s="2"/>
      <c r="S7" s="2"/>
      <c r="T7" s="2"/>
      <c r="U7" s="2"/>
      <c r="V7" s="2"/>
      <c r="W7" s="2"/>
      <c r="X7" s="2"/>
    </row>
    <row r="8" spans="1:24" ht="51">
      <c r="A8" s="2"/>
      <c r="B8" s="205" t="s">
        <v>204</v>
      </c>
      <c r="C8" s="201" t="s">
        <v>277</v>
      </c>
      <c r="D8" s="202">
        <v>1</v>
      </c>
      <c r="E8" s="2"/>
      <c r="F8" s="2"/>
      <c r="G8" s="2"/>
      <c r="H8" s="2"/>
      <c r="I8" s="2"/>
      <c r="J8" s="2"/>
      <c r="K8" s="2"/>
      <c r="L8" s="2"/>
      <c r="M8" s="2"/>
      <c r="N8" s="2"/>
      <c r="O8" s="2"/>
      <c r="P8" s="2"/>
      <c r="Q8" s="2"/>
      <c r="R8" s="2"/>
      <c r="S8" s="2"/>
      <c r="T8" s="2"/>
      <c r="U8" s="2"/>
      <c r="V8" s="2"/>
      <c r="W8" s="2"/>
      <c r="X8" s="2"/>
    </row>
    <row r="9" spans="1:24" ht="14.25" customHeight="1">
      <c r="A9" s="2"/>
      <c r="B9" s="2"/>
      <c r="C9" s="2"/>
      <c r="D9" s="2"/>
      <c r="E9" s="2"/>
      <c r="F9" s="2"/>
      <c r="G9" s="2"/>
      <c r="H9" s="2"/>
      <c r="I9" s="2"/>
      <c r="J9" s="2"/>
      <c r="K9" s="2"/>
      <c r="L9" s="2"/>
      <c r="M9" s="2"/>
      <c r="N9" s="2"/>
      <c r="O9" s="2"/>
      <c r="P9" s="2"/>
      <c r="Q9" s="2"/>
      <c r="R9" s="2"/>
      <c r="S9" s="2"/>
      <c r="T9" s="2"/>
      <c r="U9" s="2"/>
      <c r="V9" s="2"/>
      <c r="W9" s="2"/>
      <c r="X9" s="2"/>
    </row>
    <row r="10" spans="1:24" ht="14.25" customHeight="1">
      <c r="A10" s="2"/>
      <c r="B10" s="206"/>
      <c r="C10" s="2"/>
      <c r="D10" s="2"/>
      <c r="E10" s="2"/>
      <c r="F10" s="2"/>
      <c r="G10" s="2"/>
      <c r="H10" s="2"/>
      <c r="I10" s="2"/>
      <c r="J10" s="2"/>
      <c r="K10" s="2"/>
      <c r="L10" s="2"/>
      <c r="M10" s="2"/>
      <c r="N10" s="2"/>
      <c r="O10" s="2"/>
      <c r="P10" s="2"/>
      <c r="Q10" s="2"/>
      <c r="R10" s="2"/>
      <c r="S10" s="2"/>
      <c r="T10" s="2"/>
      <c r="U10" s="2"/>
      <c r="V10" s="2"/>
      <c r="W10" s="2"/>
      <c r="X10" s="2"/>
    </row>
    <row r="11" spans="1:24" ht="14.25" customHeight="1">
      <c r="A11" s="2"/>
      <c r="C11" s="2"/>
      <c r="D11" s="2"/>
      <c r="E11" s="2"/>
      <c r="F11" s="2"/>
      <c r="G11" s="2"/>
      <c r="H11" s="2"/>
      <c r="I11" s="2"/>
      <c r="J11" s="2"/>
      <c r="K11" s="2"/>
      <c r="L11" s="2"/>
      <c r="M11" s="2"/>
      <c r="N11" s="2"/>
      <c r="O11" s="2"/>
      <c r="P11" s="2"/>
      <c r="Q11" s="2"/>
      <c r="R11" s="2"/>
      <c r="S11" s="2"/>
      <c r="T11" s="2"/>
      <c r="U11" s="2"/>
      <c r="V11" s="2"/>
      <c r="W11" s="2"/>
      <c r="X11" s="2"/>
    </row>
    <row r="12" spans="1:24" ht="14.25" customHeight="1">
      <c r="A12" s="1" t="s">
        <v>278</v>
      </c>
      <c r="B12" s="2"/>
      <c r="C12" s="2"/>
      <c r="D12" s="2"/>
      <c r="E12" s="2"/>
      <c r="F12" s="2"/>
      <c r="G12" s="2"/>
      <c r="H12" s="2"/>
      <c r="I12" s="2"/>
      <c r="J12" s="2"/>
      <c r="K12" s="2"/>
      <c r="L12" s="2"/>
      <c r="M12" s="2"/>
      <c r="N12" s="2"/>
      <c r="O12" s="2"/>
      <c r="P12" s="2"/>
      <c r="Q12" s="2"/>
      <c r="R12" s="2"/>
      <c r="S12" s="2"/>
      <c r="T12" s="2"/>
      <c r="U12" s="2"/>
      <c r="V12" s="2"/>
      <c r="W12" s="2"/>
      <c r="X12" s="2"/>
    </row>
    <row r="13" spans="1:24" ht="14.25" customHeight="1">
      <c r="A13" s="2"/>
      <c r="B13" s="2"/>
      <c r="C13" s="2"/>
      <c r="D13" s="2"/>
      <c r="E13" s="2"/>
      <c r="F13" s="2"/>
      <c r="G13" s="2"/>
      <c r="H13" s="2"/>
      <c r="I13" s="2"/>
      <c r="J13" s="2"/>
      <c r="K13" s="2"/>
      <c r="L13" s="2"/>
      <c r="M13" s="2"/>
      <c r="N13" s="2"/>
      <c r="O13" s="2"/>
      <c r="P13" s="2"/>
      <c r="Q13" s="2"/>
      <c r="R13" s="2"/>
      <c r="S13" s="2"/>
      <c r="T13" s="2"/>
      <c r="U13" s="2"/>
      <c r="V13" s="2"/>
      <c r="W13" s="2"/>
      <c r="X13" s="2"/>
    </row>
    <row r="14" spans="1:24" ht="14.25" customHeight="1">
      <c r="A14" s="2"/>
      <c r="B14" s="2"/>
      <c r="C14" s="2"/>
      <c r="D14" s="2"/>
      <c r="E14" s="2"/>
      <c r="F14" s="2"/>
      <c r="G14" s="2"/>
      <c r="H14" s="2"/>
      <c r="I14" s="2"/>
      <c r="J14" s="2"/>
      <c r="K14" s="2"/>
      <c r="L14" s="2"/>
      <c r="M14" s="2"/>
      <c r="N14" s="2"/>
      <c r="O14" s="2"/>
      <c r="P14" s="2"/>
      <c r="Q14" s="2"/>
      <c r="R14" s="2"/>
      <c r="S14" s="2"/>
      <c r="T14" s="2"/>
      <c r="U14" s="2"/>
      <c r="V14" s="2"/>
      <c r="W14" s="2"/>
      <c r="X14" s="2"/>
    </row>
    <row r="15" spans="1:24" ht="14.25" customHeight="1">
      <c r="A15" s="2"/>
      <c r="B15" s="2"/>
      <c r="C15" s="2"/>
      <c r="D15" s="2"/>
      <c r="E15" s="2"/>
      <c r="F15" s="2"/>
      <c r="G15" s="2"/>
      <c r="H15" s="2"/>
      <c r="I15" s="2"/>
      <c r="J15" s="2"/>
      <c r="K15" s="2"/>
      <c r="L15" s="2"/>
      <c r="M15" s="2"/>
      <c r="N15" s="2"/>
      <c r="O15" s="2"/>
      <c r="P15" s="2"/>
      <c r="Q15" s="2"/>
      <c r="R15" s="2"/>
      <c r="S15" s="2"/>
      <c r="T15" s="2"/>
      <c r="U15" s="2"/>
      <c r="V15" s="2"/>
      <c r="W15" s="2"/>
      <c r="X15" s="2"/>
    </row>
    <row r="16" spans="1:24" ht="14.25" customHeight="1">
      <c r="A16" s="2"/>
      <c r="B16" s="2"/>
      <c r="C16" s="2"/>
      <c r="D16" s="2"/>
      <c r="E16" s="2"/>
      <c r="F16" s="2"/>
      <c r="G16" s="2"/>
      <c r="H16" s="2"/>
      <c r="I16" s="2"/>
      <c r="J16" s="2"/>
      <c r="K16" s="2"/>
      <c r="L16" s="2"/>
      <c r="M16" s="2"/>
      <c r="N16" s="2"/>
      <c r="O16" s="2"/>
      <c r="P16" s="2"/>
      <c r="Q16" s="2"/>
      <c r="R16" s="2"/>
      <c r="S16" s="2"/>
      <c r="T16" s="2"/>
      <c r="U16" s="2"/>
      <c r="V16" s="2"/>
      <c r="W16" s="2"/>
      <c r="X16" s="2"/>
    </row>
    <row r="17" spans="1:24" ht="14.25" customHeight="1">
      <c r="A17" s="2"/>
      <c r="B17" s="2"/>
      <c r="C17" s="2"/>
      <c r="D17" s="2"/>
      <c r="E17" s="2"/>
      <c r="F17" s="2"/>
      <c r="G17" s="2"/>
      <c r="H17" s="2"/>
      <c r="I17" s="2"/>
      <c r="J17" s="2"/>
      <c r="K17" s="2"/>
      <c r="L17" s="2"/>
      <c r="M17" s="2"/>
      <c r="N17" s="2"/>
      <c r="O17" s="2"/>
      <c r="P17" s="2"/>
      <c r="Q17" s="2"/>
      <c r="R17" s="2"/>
      <c r="S17" s="2"/>
      <c r="T17" s="2"/>
      <c r="U17" s="2"/>
      <c r="V17" s="2"/>
      <c r="W17" s="2"/>
      <c r="X17" s="2"/>
    </row>
    <row r="18" spans="1:24" ht="14.25" customHeight="1">
      <c r="A18" s="2"/>
      <c r="B18" s="2"/>
      <c r="C18" s="2"/>
      <c r="D18" s="2"/>
      <c r="E18" s="2"/>
      <c r="F18" s="2"/>
      <c r="G18" s="2"/>
      <c r="H18" s="2"/>
      <c r="I18" s="2"/>
      <c r="J18" s="2"/>
      <c r="K18" s="2"/>
      <c r="L18" s="2"/>
      <c r="M18" s="2"/>
      <c r="N18" s="2"/>
      <c r="O18" s="2"/>
      <c r="P18" s="2"/>
      <c r="Q18" s="2"/>
      <c r="R18" s="2"/>
      <c r="S18" s="2"/>
      <c r="T18" s="2"/>
      <c r="U18" s="2"/>
      <c r="V18" s="2"/>
      <c r="W18" s="2"/>
      <c r="X18" s="2"/>
    </row>
    <row r="19" spans="1:24" ht="14.25" customHeight="1">
      <c r="A19" s="2"/>
      <c r="B19" s="2"/>
      <c r="C19" s="2"/>
      <c r="D19" s="2"/>
      <c r="E19" s="2"/>
      <c r="F19" s="2"/>
      <c r="G19" s="2"/>
      <c r="H19" s="2"/>
      <c r="I19" s="2"/>
      <c r="J19" s="2"/>
      <c r="K19" s="2"/>
      <c r="L19" s="2"/>
      <c r="M19" s="2"/>
      <c r="N19" s="2"/>
      <c r="O19" s="2"/>
      <c r="P19" s="2"/>
      <c r="Q19" s="2"/>
      <c r="R19" s="2"/>
      <c r="S19" s="2"/>
      <c r="T19" s="2"/>
      <c r="U19" s="2"/>
      <c r="V19" s="2"/>
      <c r="W19" s="2"/>
      <c r="X19" s="2"/>
    </row>
    <row r="20" spans="1:24" ht="14.25" customHeight="1">
      <c r="A20" s="2"/>
      <c r="B20" s="2"/>
      <c r="C20" s="2"/>
      <c r="D20" s="2"/>
      <c r="E20" s="2"/>
      <c r="F20" s="2"/>
      <c r="G20" s="2"/>
      <c r="H20" s="2"/>
      <c r="I20" s="2"/>
      <c r="J20" s="2"/>
      <c r="K20" s="2"/>
      <c r="L20" s="2"/>
      <c r="M20" s="2"/>
      <c r="N20" s="2"/>
      <c r="O20" s="2"/>
      <c r="P20" s="2"/>
      <c r="Q20" s="2"/>
      <c r="R20" s="2"/>
      <c r="S20" s="2"/>
      <c r="T20" s="2"/>
      <c r="U20" s="2"/>
      <c r="V20" s="2"/>
      <c r="W20" s="2"/>
      <c r="X20" s="2"/>
    </row>
    <row r="21" spans="1:24" ht="14.25" customHeight="1">
      <c r="A21" s="2"/>
      <c r="B21" s="2"/>
      <c r="C21" s="2"/>
      <c r="D21" s="2"/>
      <c r="E21" s="2"/>
      <c r="F21" s="2"/>
      <c r="G21" s="2"/>
      <c r="H21" s="2"/>
      <c r="I21" s="2"/>
      <c r="J21" s="2"/>
      <c r="K21" s="2"/>
      <c r="L21" s="2"/>
      <c r="M21" s="2"/>
      <c r="N21" s="2"/>
      <c r="O21" s="2"/>
      <c r="P21" s="2"/>
      <c r="Q21" s="2"/>
      <c r="R21" s="2"/>
      <c r="S21" s="2"/>
      <c r="T21" s="2"/>
      <c r="U21" s="2"/>
      <c r="V21" s="2"/>
      <c r="W21" s="2"/>
      <c r="X21" s="2"/>
    </row>
    <row r="22" spans="1:24" ht="14.25" customHeight="1">
      <c r="A22" s="2"/>
      <c r="B22" s="2"/>
      <c r="C22" s="2"/>
      <c r="D22" s="2"/>
      <c r="E22" s="2"/>
      <c r="F22" s="2"/>
      <c r="G22" s="2"/>
      <c r="H22" s="2"/>
      <c r="I22" s="2"/>
      <c r="J22" s="2"/>
      <c r="K22" s="2"/>
      <c r="L22" s="2"/>
      <c r="M22" s="2"/>
      <c r="N22" s="2"/>
      <c r="O22" s="2"/>
      <c r="P22" s="2"/>
      <c r="Q22" s="2"/>
      <c r="R22" s="2"/>
      <c r="S22" s="2"/>
      <c r="T22" s="2"/>
      <c r="U22" s="2"/>
      <c r="V22" s="2"/>
      <c r="W22" s="2"/>
      <c r="X22" s="2"/>
    </row>
    <row r="23" spans="1:24" ht="14.25" customHeight="1">
      <c r="A23" s="2"/>
      <c r="B23" s="2"/>
      <c r="C23" s="2"/>
      <c r="D23" s="2"/>
      <c r="E23" s="2"/>
      <c r="F23" s="2"/>
      <c r="G23" s="2"/>
      <c r="H23" s="2"/>
      <c r="I23" s="2"/>
      <c r="J23" s="2"/>
      <c r="K23" s="2"/>
      <c r="L23" s="2"/>
      <c r="M23" s="2"/>
      <c r="N23" s="2"/>
      <c r="O23" s="2"/>
      <c r="P23" s="2"/>
      <c r="Q23" s="2"/>
      <c r="R23" s="2"/>
      <c r="S23" s="2"/>
      <c r="T23" s="2"/>
      <c r="U23" s="2"/>
      <c r="V23" s="2"/>
      <c r="W23" s="2"/>
      <c r="X23" s="2"/>
    </row>
    <row r="24" spans="1:24" ht="14.25" customHeight="1">
      <c r="A24" s="2"/>
      <c r="B24" s="2"/>
      <c r="C24" s="2"/>
      <c r="D24" s="2"/>
      <c r="E24" s="2"/>
      <c r="F24" s="2"/>
      <c r="G24" s="2"/>
      <c r="H24" s="2"/>
      <c r="I24" s="2"/>
      <c r="J24" s="2"/>
      <c r="K24" s="2"/>
      <c r="L24" s="2"/>
      <c r="M24" s="2"/>
      <c r="N24" s="2"/>
      <c r="O24" s="2"/>
      <c r="P24" s="2"/>
      <c r="Q24" s="2"/>
      <c r="R24" s="2"/>
      <c r="S24" s="2"/>
      <c r="T24" s="2"/>
      <c r="U24" s="2"/>
      <c r="V24" s="2"/>
      <c r="W24" s="2"/>
      <c r="X24" s="2"/>
    </row>
    <row r="25" spans="1:24" ht="14.25" customHeight="1">
      <c r="A25" s="2"/>
      <c r="B25" s="2"/>
      <c r="C25" s="2"/>
      <c r="D25" s="2"/>
      <c r="E25" s="2"/>
      <c r="F25" s="2"/>
      <c r="G25" s="2"/>
      <c r="H25" s="2"/>
      <c r="I25" s="2"/>
      <c r="J25" s="2"/>
      <c r="K25" s="2"/>
      <c r="L25" s="2"/>
      <c r="M25" s="2"/>
      <c r="N25" s="2"/>
      <c r="O25" s="2"/>
      <c r="P25" s="2"/>
      <c r="Q25" s="2"/>
      <c r="R25" s="2"/>
      <c r="S25" s="2"/>
      <c r="T25" s="2"/>
      <c r="U25" s="2"/>
      <c r="V25" s="2"/>
      <c r="W25" s="2"/>
      <c r="X25" s="2"/>
    </row>
    <row r="26" spans="1:24" ht="14.25" customHeight="1">
      <c r="A26" s="2"/>
      <c r="B26" s="2"/>
      <c r="C26" s="2"/>
      <c r="D26" s="2"/>
      <c r="E26" s="2"/>
      <c r="F26" s="2"/>
      <c r="G26" s="2"/>
      <c r="H26" s="2"/>
      <c r="I26" s="2"/>
      <c r="J26" s="2"/>
      <c r="K26" s="2"/>
      <c r="L26" s="2"/>
      <c r="M26" s="2"/>
      <c r="N26" s="2"/>
      <c r="O26" s="2"/>
      <c r="P26" s="2"/>
      <c r="Q26" s="2"/>
      <c r="R26" s="2"/>
      <c r="S26" s="2"/>
      <c r="T26" s="2"/>
      <c r="U26" s="2"/>
      <c r="V26" s="2"/>
      <c r="W26" s="2"/>
      <c r="X26" s="2"/>
    </row>
    <row r="27" spans="1:24" ht="14.25" customHeight="1">
      <c r="A27" s="2"/>
      <c r="B27" s="2"/>
      <c r="C27" s="2"/>
      <c r="D27" s="2"/>
      <c r="E27" s="2"/>
      <c r="F27" s="2"/>
      <c r="G27" s="2"/>
      <c r="H27" s="2"/>
      <c r="I27" s="2"/>
      <c r="J27" s="2"/>
      <c r="K27" s="2"/>
      <c r="L27" s="2"/>
      <c r="M27" s="2"/>
      <c r="N27" s="2"/>
      <c r="O27" s="2"/>
      <c r="P27" s="2"/>
      <c r="Q27" s="2"/>
      <c r="R27" s="2"/>
      <c r="S27" s="2"/>
      <c r="T27" s="2"/>
      <c r="U27" s="2"/>
      <c r="V27" s="2"/>
      <c r="W27" s="2"/>
      <c r="X27" s="2"/>
    </row>
    <row r="28" spans="1:24" ht="14.25" customHeight="1">
      <c r="A28" s="2"/>
      <c r="B28" s="2"/>
      <c r="C28" s="2"/>
      <c r="D28" s="2"/>
      <c r="E28" s="2"/>
      <c r="F28" s="2"/>
      <c r="G28" s="2"/>
      <c r="H28" s="2"/>
      <c r="I28" s="2"/>
      <c r="J28" s="2"/>
      <c r="K28" s="2"/>
      <c r="L28" s="2"/>
      <c r="M28" s="2"/>
      <c r="N28" s="2"/>
      <c r="O28" s="2"/>
      <c r="P28" s="2"/>
      <c r="Q28" s="2"/>
      <c r="R28" s="2"/>
      <c r="S28" s="2"/>
      <c r="T28" s="2"/>
      <c r="U28" s="2"/>
      <c r="V28" s="2"/>
      <c r="W28" s="2"/>
      <c r="X28" s="2"/>
    </row>
    <row r="29" spans="1:24" ht="14.25" customHeight="1">
      <c r="A29" s="2"/>
      <c r="B29" s="2"/>
      <c r="C29" s="2"/>
      <c r="D29" s="2"/>
      <c r="E29" s="2"/>
      <c r="F29" s="2"/>
      <c r="G29" s="2"/>
      <c r="H29" s="2"/>
      <c r="I29" s="2"/>
      <c r="J29" s="2"/>
      <c r="K29" s="2"/>
      <c r="L29" s="2"/>
      <c r="M29" s="2"/>
      <c r="N29" s="2"/>
      <c r="O29" s="2"/>
      <c r="P29" s="2"/>
      <c r="Q29" s="2"/>
      <c r="R29" s="2"/>
      <c r="S29" s="2"/>
      <c r="T29" s="2"/>
      <c r="U29" s="2"/>
      <c r="V29" s="2"/>
      <c r="W29" s="2"/>
      <c r="X29" s="2"/>
    </row>
    <row r="30" spans="1:24" ht="14.25" customHeight="1">
      <c r="A30" s="2"/>
      <c r="B30" s="2"/>
      <c r="C30" s="2"/>
      <c r="D30" s="2"/>
      <c r="E30" s="2"/>
      <c r="F30" s="2"/>
      <c r="G30" s="2"/>
      <c r="H30" s="2"/>
      <c r="I30" s="2"/>
      <c r="J30" s="2"/>
      <c r="K30" s="2"/>
      <c r="L30" s="2"/>
      <c r="M30" s="2"/>
      <c r="N30" s="2"/>
      <c r="O30" s="2"/>
      <c r="P30" s="2"/>
      <c r="Q30" s="2"/>
      <c r="R30" s="2"/>
      <c r="S30" s="2"/>
      <c r="T30" s="2"/>
      <c r="U30" s="2"/>
      <c r="V30" s="2"/>
      <c r="W30" s="2"/>
      <c r="X30" s="2"/>
    </row>
    <row r="31" spans="1:24" ht="14.25" customHeight="1">
      <c r="A31" s="2"/>
      <c r="B31" s="2"/>
      <c r="C31" s="2"/>
      <c r="D31" s="2"/>
      <c r="E31" s="2"/>
      <c r="F31" s="2"/>
      <c r="G31" s="2"/>
      <c r="H31" s="2"/>
      <c r="I31" s="2"/>
      <c r="J31" s="2"/>
      <c r="K31" s="2"/>
      <c r="L31" s="2"/>
      <c r="M31" s="2"/>
      <c r="N31" s="2"/>
      <c r="O31" s="2"/>
      <c r="P31" s="2"/>
      <c r="Q31" s="2"/>
      <c r="R31" s="2"/>
      <c r="S31" s="2"/>
      <c r="T31" s="2"/>
      <c r="U31" s="2"/>
      <c r="V31" s="2"/>
      <c r="W31" s="2"/>
      <c r="X31" s="2"/>
    </row>
    <row r="32" spans="1:24" ht="14.25" customHeight="1">
      <c r="A32" s="2"/>
      <c r="B32" s="2"/>
      <c r="C32" s="2"/>
      <c r="D32" s="2"/>
      <c r="E32" s="2"/>
      <c r="F32" s="2"/>
      <c r="G32" s="2"/>
      <c r="H32" s="2"/>
      <c r="I32" s="2"/>
      <c r="J32" s="2"/>
      <c r="K32" s="2"/>
      <c r="L32" s="2"/>
      <c r="M32" s="2"/>
      <c r="N32" s="2"/>
      <c r="O32" s="2"/>
      <c r="P32" s="2"/>
      <c r="Q32" s="2"/>
      <c r="R32" s="2"/>
      <c r="S32" s="2"/>
      <c r="T32" s="2"/>
      <c r="U32" s="2"/>
      <c r="V32" s="2"/>
      <c r="W32" s="2"/>
      <c r="X32" s="2"/>
    </row>
    <row r="33" spans="1:24" ht="14.25" customHeight="1">
      <c r="A33" s="2"/>
      <c r="E33" s="2"/>
      <c r="F33" s="2"/>
      <c r="G33" s="2"/>
      <c r="H33" s="2"/>
      <c r="I33" s="2"/>
      <c r="J33" s="2"/>
      <c r="K33" s="2"/>
      <c r="L33" s="2"/>
      <c r="M33" s="2"/>
      <c r="N33" s="2"/>
      <c r="O33" s="2"/>
      <c r="P33" s="2"/>
      <c r="Q33" s="2"/>
      <c r="R33" s="2"/>
      <c r="S33" s="2"/>
      <c r="T33" s="2"/>
      <c r="U33" s="2"/>
      <c r="V33" s="2"/>
      <c r="W33" s="2"/>
      <c r="X33" s="2"/>
    </row>
    <row r="34" spans="1:24" ht="14.25" customHeight="1">
      <c r="A34" s="2"/>
      <c r="E34" s="2"/>
      <c r="F34" s="2"/>
      <c r="G34" s="2"/>
      <c r="H34" s="2"/>
      <c r="I34" s="2"/>
      <c r="J34" s="2"/>
      <c r="K34" s="2"/>
      <c r="L34" s="2"/>
      <c r="M34" s="2"/>
      <c r="N34" s="2"/>
      <c r="O34" s="2"/>
      <c r="P34" s="2"/>
      <c r="Q34" s="2"/>
      <c r="R34" s="2"/>
      <c r="S34" s="2"/>
      <c r="T34" s="2"/>
      <c r="U34" s="2"/>
      <c r="V34" s="2"/>
      <c r="W34" s="2"/>
      <c r="X34" s="2"/>
    </row>
    <row r="35" spans="1:24" ht="14.25" customHeight="1">
      <c r="A35" s="2"/>
    </row>
    <row r="36" spans="1:24" ht="14.25" customHeight="1">
      <c r="A36" s="2"/>
    </row>
    <row r="37" spans="1:24" ht="14.25" customHeight="1">
      <c r="A37" s="2"/>
    </row>
    <row r="38" spans="1:24" ht="14.25" customHeight="1">
      <c r="A38" s="2"/>
    </row>
    <row r="39" spans="1:24" ht="14.25" customHeight="1">
      <c r="A39" s="2"/>
    </row>
    <row r="40" spans="1:24" ht="14.25" customHeight="1">
      <c r="A40" s="2"/>
    </row>
    <row r="41" spans="1:24" ht="14.25" customHeight="1">
      <c r="A41" s="2"/>
    </row>
    <row r="42" spans="1:24" ht="14.25" customHeight="1">
      <c r="A42" s="2"/>
    </row>
    <row r="43" spans="1:24" ht="14.25" customHeight="1">
      <c r="A43" s="2"/>
    </row>
    <row r="44" spans="1:24" ht="14.25" customHeight="1">
      <c r="A44" s="2"/>
    </row>
    <row r="45" spans="1:24" ht="14.25" customHeight="1">
      <c r="A45" s="2"/>
    </row>
    <row r="46" spans="1:24" ht="14.25" customHeight="1">
      <c r="A46" s="2"/>
    </row>
    <row r="47" spans="1:24" ht="14.25" customHeight="1">
      <c r="A47" s="2"/>
    </row>
    <row r="48" spans="1:24" ht="14.25" customHeight="1">
      <c r="A48" s="2"/>
    </row>
    <row r="49" spans="1:1" ht="14.25" customHeight="1">
      <c r="A49" s="2"/>
    </row>
    <row r="50" spans="1:1" ht="14.25" customHeight="1">
      <c r="A50" s="2"/>
    </row>
    <row r="51" spans="1:1" ht="14.25" customHeight="1">
      <c r="A51" s="2"/>
    </row>
    <row r="52" spans="1:1" ht="14.25" customHeight="1">
      <c r="A52" s="2"/>
    </row>
    <row r="53" spans="1:1" ht="14.25" customHeight="1">
      <c r="A53" s="2"/>
    </row>
    <row r="54" spans="1:1" ht="14.25" customHeight="1">
      <c r="A54" s="2"/>
    </row>
    <row r="55" spans="1:1" ht="14.25" customHeight="1">
      <c r="A55" s="2"/>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33.625" customWidth="1"/>
    <col min="4" max="4" width="118.125" customWidth="1"/>
    <col min="5" max="5" width="126.625" customWidth="1"/>
    <col min="6" max="26" width="9.375" customWidth="1"/>
  </cols>
  <sheetData>
    <row r="1" spans="1:21" ht="14.25" customHeight="1">
      <c r="A1" s="2"/>
      <c r="B1" s="404" t="s">
        <v>279</v>
      </c>
      <c r="C1" s="253"/>
      <c r="D1" s="253"/>
      <c r="E1" s="2"/>
      <c r="F1" s="2"/>
      <c r="G1" s="2"/>
      <c r="H1" s="2"/>
      <c r="I1" s="2"/>
      <c r="J1" s="2"/>
      <c r="K1" s="2"/>
      <c r="L1" s="2"/>
      <c r="M1" s="2"/>
      <c r="N1" s="2"/>
      <c r="O1" s="2"/>
      <c r="P1" s="2"/>
      <c r="Q1" s="2"/>
      <c r="R1" s="2"/>
      <c r="S1" s="2"/>
      <c r="T1" s="2"/>
      <c r="U1" s="2"/>
    </row>
    <row r="2" spans="1:21" ht="14.25" customHeight="1">
      <c r="A2" s="2"/>
      <c r="B2" s="2"/>
      <c r="C2" s="2"/>
      <c r="D2" s="2"/>
      <c r="E2" s="2"/>
      <c r="F2" s="2"/>
      <c r="G2" s="2"/>
      <c r="H2" s="2"/>
      <c r="I2" s="2"/>
      <c r="J2" s="2"/>
      <c r="K2" s="2"/>
      <c r="L2" s="2"/>
      <c r="M2" s="2"/>
      <c r="N2" s="2"/>
      <c r="O2" s="2"/>
      <c r="P2" s="2"/>
      <c r="Q2" s="2"/>
      <c r="R2" s="2"/>
      <c r="S2" s="2"/>
      <c r="T2" s="2"/>
      <c r="U2" s="2"/>
    </row>
    <row r="3" spans="1:21" ht="90">
      <c r="A3" s="2"/>
      <c r="B3" s="207"/>
      <c r="C3" s="208" t="s">
        <v>280</v>
      </c>
      <c r="D3" s="208" t="s">
        <v>281</v>
      </c>
      <c r="E3" s="2"/>
      <c r="F3" s="2"/>
      <c r="G3" s="2"/>
      <c r="H3" s="2"/>
      <c r="I3" s="2"/>
      <c r="J3" s="2"/>
      <c r="K3" s="2"/>
      <c r="L3" s="2"/>
      <c r="M3" s="2"/>
      <c r="N3" s="2"/>
      <c r="O3" s="2"/>
      <c r="P3" s="2"/>
      <c r="Q3" s="2"/>
      <c r="R3" s="2"/>
      <c r="S3" s="2"/>
      <c r="T3" s="2"/>
      <c r="U3" s="2"/>
    </row>
    <row r="4" spans="1:21" ht="67.5">
      <c r="A4" s="209" t="s">
        <v>282</v>
      </c>
      <c r="B4" s="210" t="s">
        <v>283</v>
      </c>
      <c r="C4" s="211" t="s">
        <v>284</v>
      </c>
      <c r="D4" s="212" t="s">
        <v>285</v>
      </c>
      <c r="E4" s="2"/>
      <c r="F4" s="2"/>
      <c r="G4" s="2"/>
      <c r="H4" s="2"/>
      <c r="I4" s="2"/>
      <c r="J4" s="2"/>
      <c r="K4" s="2"/>
      <c r="L4" s="2"/>
      <c r="M4" s="2"/>
      <c r="N4" s="2"/>
      <c r="O4" s="2"/>
      <c r="P4" s="2"/>
      <c r="Q4" s="2"/>
      <c r="R4" s="2"/>
      <c r="S4" s="2"/>
      <c r="T4" s="2"/>
      <c r="U4" s="2"/>
    </row>
    <row r="5" spans="1:21" ht="67.5">
      <c r="A5" s="209" t="s">
        <v>286</v>
      </c>
      <c r="B5" s="213" t="s">
        <v>287</v>
      </c>
      <c r="C5" s="214" t="s">
        <v>288</v>
      </c>
      <c r="D5" s="215" t="s">
        <v>289</v>
      </c>
      <c r="E5" s="2"/>
      <c r="F5" s="2"/>
      <c r="G5" s="2"/>
      <c r="H5" s="2"/>
      <c r="I5" s="2"/>
      <c r="J5" s="2"/>
      <c r="K5" s="2"/>
      <c r="L5" s="2"/>
      <c r="M5" s="2"/>
      <c r="N5" s="2"/>
      <c r="O5" s="2"/>
      <c r="P5" s="2"/>
      <c r="Q5" s="2"/>
      <c r="R5" s="2"/>
      <c r="S5" s="2"/>
      <c r="T5" s="2"/>
      <c r="U5" s="2"/>
    </row>
    <row r="6" spans="1:21" ht="67.5">
      <c r="A6" s="209" t="s">
        <v>185</v>
      </c>
      <c r="B6" s="216" t="s">
        <v>290</v>
      </c>
      <c r="C6" s="214" t="s">
        <v>291</v>
      </c>
      <c r="D6" s="215" t="s">
        <v>292</v>
      </c>
      <c r="E6" s="2"/>
      <c r="F6" s="2"/>
      <c r="G6" s="2"/>
      <c r="H6" s="2"/>
      <c r="I6" s="2"/>
      <c r="J6" s="2"/>
      <c r="K6" s="2"/>
      <c r="L6" s="2"/>
      <c r="M6" s="2"/>
      <c r="N6" s="2"/>
      <c r="O6" s="2"/>
      <c r="P6" s="2"/>
      <c r="Q6" s="2"/>
      <c r="R6" s="2"/>
      <c r="S6" s="2"/>
      <c r="T6" s="2"/>
      <c r="U6" s="2"/>
    </row>
    <row r="7" spans="1:21" ht="101.25">
      <c r="A7" s="209" t="s">
        <v>293</v>
      </c>
      <c r="B7" s="217" t="s">
        <v>294</v>
      </c>
      <c r="C7" s="214" t="s">
        <v>295</v>
      </c>
      <c r="D7" s="215" t="s">
        <v>296</v>
      </c>
      <c r="E7" s="2"/>
      <c r="F7" s="2"/>
      <c r="G7" s="2"/>
      <c r="H7" s="2"/>
      <c r="I7" s="2"/>
      <c r="J7" s="2"/>
      <c r="K7" s="2"/>
      <c r="L7" s="2"/>
      <c r="M7" s="2"/>
      <c r="N7" s="2"/>
      <c r="O7" s="2"/>
      <c r="P7" s="2"/>
      <c r="Q7" s="2"/>
      <c r="R7" s="2"/>
      <c r="S7" s="2"/>
      <c r="T7" s="2"/>
      <c r="U7" s="2"/>
    </row>
    <row r="8" spans="1:21" ht="67.5">
      <c r="A8" s="209" t="s">
        <v>297</v>
      </c>
      <c r="B8" s="218" t="s">
        <v>298</v>
      </c>
      <c r="C8" s="214" t="s">
        <v>299</v>
      </c>
      <c r="D8" s="215" t="s">
        <v>300</v>
      </c>
      <c r="E8" s="2"/>
      <c r="F8" s="2"/>
      <c r="G8" s="2"/>
      <c r="H8" s="2"/>
      <c r="I8" s="2"/>
      <c r="J8" s="2"/>
      <c r="K8" s="2"/>
      <c r="L8" s="2"/>
      <c r="M8" s="2"/>
      <c r="N8" s="2"/>
      <c r="O8" s="2"/>
      <c r="P8" s="2"/>
      <c r="Q8" s="2"/>
      <c r="R8" s="2"/>
      <c r="S8" s="2"/>
      <c r="T8" s="2"/>
      <c r="U8" s="2"/>
    </row>
    <row r="9" spans="1:21" ht="14.25" customHeight="1">
      <c r="A9" s="209"/>
      <c r="B9" s="209"/>
      <c r="C9" s="219"/>
      <c r="D9" s="219"/>
      <c r="E9" s="2"/>
      <c r="F9" s="2"/>
      <c r="G9" s="2"/>
      <c r="H9" s="2"/>
      <c r="I9" s="2"/>
      <c r="J9" s="2"/>
      <c r="K9" s="2"/>
      <c r="L9" s="2"/>
      <c r="M9" s="2"/>
      <c r="N9" s="2"/>
      <c r="O9" s="2"/>
      <c r="P9" s="2"/>
      <c r="Q9" s="2"/>
      <c r="R9" s="2"/>
      <c r="S9" s="2"/>
      <c r="T9" s="2"/>
      <c r="U9" s="2"/>
    </row>
    <row r="10" spans="1:21" ht="14.25" customHeight="1">
      <c r="A10" s="209"/>
      <c r="B10" s="220"/>
      <c r="C10" s="220"/>
      <c r="D10" s="220"/>
      <c r="E10" s="2"/>
      <c r="F10" s="2"/>
      <c r="G10" s="2"/>
      <c r="H10" s="2"/>
      <c r="I10" s="2"/>
      <c r="J10" s="2"/>
      <c r="K10" s="2"/>
      <c r="L10" s="2"/>
      <c r="M10" s="2"/>
      <c r="N10" s="2"/>
      <c r="O10" s="2"/>
      <c r="P10" s="2"/>
      <c r="Q10" s="2"/>
      <c r="R10" s="2"/>
      <c r="S10" s="2"/>
      <c r="T10" s="2"/>
      <c r="U10" s="2"/>
    </row>
    <row r="11" spans="1:21" ht="14.25" customHeight="1">
      <c r="A11" s="209"/>
      <c r="B11" s="209" t="s">
        <v>301</v>
      </c>
      <c r="C11" s="209" t="s">
        <v>302</v>
      </c>
      <c r="D11" s="209" t="s">
        <v>303</v>
      </c>
      <c r="E11" s="2"/>
      <c r="F11" s="2"/>
      <c r="G11" s="2"/>
      <c r="H11" s="2"/>
      <c r="I11" s="2"/>
      <c r="J11" s="2"/>
      <c r="K11" s="2"/>
      <c r="L11" s="2"/>
      <c r="M11" s="2"/>
      <c r="N11" s="2"/>
      <c r="O11" s="2"/>
      <c r="P11" s="2"/>
      <c r="Q11" s="2"/>
      <c r="R11" s="2"/>
      <c r="S11" s="2"/>
      <c r="T11" s="2"/>
      <c r="U11" s="2"/>
    </row>
    <row r="12" spans="1:21" ht="14.25" customHeight="1">
      <c r="A12" s="209"/>
      <c r="B12" s="209" t="s">
        <v>304</v>
      </c>
      <c r="C12" s="209" t="s">
        <v>305</v>
      </c>
      <c r="D12" s="209" t="s">
        <v>306</v>
      </c>
      <c r="E12" s="2"/>
      <c r="F12" s="2"/>
      <c r="G12" s="2"/>
      <c r="H12" s="2"/>
      <c r="I12" s="2"/>
      <c r="J12" s="2"/>
      <c r="K12" s="2"/>
      <c r="L12" s="2"/>
      <c r="M12" s="2"/>
      <c r="N12" s="2"/>
      <c r="O12" s="2"/>
      <c r="P12" s="2"/>
      <c r="Q12" s="2"/>
      <c r="R12" s="2"/>
      <c r="S12" s="2"/>
      <c r="T12" s="2"/>
      <c r="U12" s="2"/>
    </row>
    <row r="13" spans="1:21" ht="14.25" customHeight="1">
      <c r="A13" s="209"/>
      <c r="B13" s="209"/>
      <c r="C13" s="209" t="s">
        <v>307</v>
      </c>
      <c r="D13" s="209" t="s">
        <v>162</v>
      </c>
      <c r="E13" s="2"/>
      <c r="F13" s="2"/>
      <c r="G13" s="2"/>
      <c r="H13" s="2"/>
      <c r="I13" s="2"/>
      <c r="J13" s="2"/>
      <c r="K13" s="2"/>
      <c r="L13" s="2"/>
      <c r="M13" s="2"/>
      <c r="N13" s="2"/>
      <c r="O13" s="2"/>
      <c r="P13" s="2"/>
      <c r="Q13" s="2"/>
      <c r="R13" s="2"/>
      <c r="S13" s="2"/>
      <c r="T13" s="2"/>
      <c r="U13" s="2"/>
    </row>
    <row r="14" spans="1:21" ht="14.25" customHeight="1">
      <c r="A14" s="209"/>
      <c r="B14" s="209"/>
      <c r="C14" s="209" t="s">
        <v>308</v>
      </c>
      <c r="D14" s="209" t="s">
        <v>148</v>
      </c>
      <c r="E14" s="2"/>
      <c r="F14" s="2"/>
      <c r="G14" s="2"/>
      <c r="H14" s="2"/>
      <c r="I14" s="2"/>
      <c r="J14" s="2"/>
      <c r="K14" s="2"/>
      <c r="L14" s="2"/>
      <c r="M14" s="2"/>
      <c r="N14" s="2"/>
      <c r="O14" s="2"/>
      <c r="P14" s="2"/>
      <c r="Q14" s="2"/>
      <c r="R14" s="2"/>
      <c r="S14" s="2"/>
      <c r="T14" s="2"/>
      <c r="U14" s="2"/>
    </row>
    <row r="15" spans="1:21" ht="14.25" customHeight="1">
      <c r="A15" s="209"/>
      <c r="B15" s="209"/>
      <c r="C15" s="209" t="s">
        <v>309</v>
      </c>
      <c r="D15" s="209" t="s">
        <v>310</v>
      </c>
      <c r="E15" s="2"/>
      <c r="F15" s="2"/>
      <c r="G15" s="2"/>
      <c r="H15" s="2"/>
      <c r="I15" s="2"/>
      <c r="J15" s="2"/>
      <c r="K15" s="2"/>
      <c r="L15" s="2"/>
      <c r="M15" s="2"/>
      <c r="N15" s="2"/>
      <c r="O15" s="2"/>
      <c r="P15" s="2"/>
      <c r="Q15" s="2"/>
      <c r="R15" s="2"/>
      <c r="S15" s="2"/>
      <c r="T15" s="2"/>
      <c r="U15" s="2"/>
    </row>
    <row r="16" spans="1:21" ht="14.25" customHeight="1">
      <c r="A16" s="209"/>
      <c r="B16" s="209"/>
      <c r="C16" s="209"/>
      <c r="D16" s="209"/>
      <c r="E16" s="2"/>
      <c r="F16" s="2"/>
      <c r="G16" s="2"/>
      <c r="H16" s="2"/>
      <c r="I16" s="2"/>
      <c r="J16" s="2"/>
      <c r="K16" s="2"/>
      <c r="L16" s="2"/>
      <c r="M16" s="2"/>
      <c r="N16" s="2"/>
      <c r="O16" s="2"/>
    </row>
    <row r="17" spans="1:15" ht="14.25" customHeight="1">
      <c r="A17" s="209"/>
      <c r="B17" s="209"/>
      <c r="C17" s="209"/>
      <c r="D17" s="209"/>
      <c r="E17" s="2"/>
      <c r="F17" s="2"/>
      <c r="G17" s="2"/>
      <c r="H17" s="2"/>
      <c r="I17" s="2"/>
      <c r="J17" s="2"/>
      <c r="K17" s="2"/>
      <c r="L17" s="2"/>
      <c r="M17" s="2"/>
      <c r="N17" s="2"/>
      <c r="O17" s="2"/>
    </row>
    <row r="18" spans="1:15" ht="14.25" customHeight="1">
      <c r="A18" s="209"/>
      <c r="B18" s="2"/>
      <c r="C18" s="2"/>
      <c r="D18" s="2"/>
      <c r="E18" s="2"/>
      <c r="F18" s="2"/>
      <c r="G18" s="2"/>
      <c r="H18" s="2"/>
      <c r="I18" s="2"/>
      <c r="J18" s="2"/>
      <c r="K18" s="2"/>
      <c r="L18" s="2"/>
      <c r="M18" s="2"/>
      <c r="N18" s="2"/>
      <c r="O18" s="2"/>
    </row>
    <row r="19" spans="1:15" ht="14.25" customHeight="1">
      <c r="A19" s="209"/>
      <c r="B19" s="2"/>
      <c r="C19" s="2"/>
      <c r="D19" s="2"/>
      <c r="E19" s="2"/>
      <c r="F19" s="2"/>
      <c r="G19" s="2"/>
      <c r="H19" s="2"/>
      <c r="I19" s="2"/>
      <c r="J19" s="2"/>
      <c r="K19" s="2"/>
      <c r="L19" s="2"/>
      <c r="M19" s="2"/>
      <c r="N19" s="2"/>
      <c r="O19" s="2"/>
    </row>
    <row r="20" spans="1:15" ht="14.25" customHeight="1">
      <c r="A20" s="209"/>
      <c r="B20" s="2"/>
      <c r="C20" s="2"/>
      <c r="D20" s="2"/>
      <c r="E20" s="2"/>
      <c r="F20" s="2"/>
      <c r="G20" s="2"/>
      <c r="H20" s="2"/>
      <c r="I20" s="2"/>
      <c r="J20" s="2"/>
      <c r="K20" s="2"/>
      <c r="L20" s="2"/>
      <c r="M20" s="2"/>
      <c r="N20" s="2"/>
      <c r="O20" s="2"/>
    </row>
    <row r="21" spans="1:15" ht="14.25" customHeight="1">
      <c r="A21" s="209"/>
      <c r="B21" s="2"/>
      <c r="C21" s="2"/>
      <c r="D21" s="2"/>
      <c r="E21" s="2"/>
      <c r="F21" s="2"/>
      <c r="G21" s="2"/>
      <c r="H21" s="2"/>
      <c r="I21" s="2"/>
      <c r="J21" s="2"/>
      <c r="K21" s="2"/>
      <c r="L21" s="2"/>
      <c r="M21" s="2"/>
      <c r="N21" s="2"/>
      <c r="O21" s="2"/>
    </row>
    <row r="22" spans="1:15" ht="14.25" customHeight="1">
      <c r="A22" s="209"/>
      <c r="B22" s="209"/>
      <c r="C22" s="219"/>
      <c r="D22" s="219"/>
      <c r="E22" s="2"/>
      <c r="F22" s="2"/>
      <c r="G22" s="2"/>
      <c r="H22" s="2"/>
      <c r="I22" s="2"/>
      <c r="J22" s="2"/>
      <c r="K22" s="2"/>
      <c r="L22" s="2"/>
      <c r="M22" s="2"/>
      <c r="N22" s="2"/>
      <c r="O22" s="2"/>
    </row>
    <row r="23" spans="1:15" ht="14.25" customHeight="1">
      <c r="A23" s="209"/>
      <c r="B23" s="209"/>
      <c r="C23" s="219"/>
      <c r="D23" s="219"/>
      <c r="E23" s="2"/>
      <c r="F23" s="2"/>
      <c r="G23" s="2"/>
      <c r="H23" s="2"/>
      <c r="I23" s="2"/>
      <c r="J23" s="2"/>
      <c r="K23" s="2"/>
      <c r="L23" s="2"/>
      <c r="M23" s="2"/>
      <c r="N23" s="2"/>
      <c r="O23" s="2"/>
    </row>
    <row r="24" spans="1:15" ht="14.25" customHeight="1">
      <c r="A24" s="209"/>
      <c r="B24" s="209"/>
      <c r="C24" s="219"/>
      <c r="D24" s="219"/>
      <c r="E24" s="2"/>
      <c r="F24" s="2"/>
      <c r="G24" s="2"/>
      <c r="H24" s="2"/>
      <c r="I24" s="2"/>
      <c r="J24" s="2"/>
      <c r="K24" s="2"/>
      <c r="L24" s="2"/>
      <c r="M24" s="2"/>
      <c r="N24" s="2"/>
      <c r="O24" s="2"/>
    </row>
    <row r="25" spans="1:15" ht="14.25" customHeight="1">
      <c r="A25" s="209"/>
      <c r="B25" s="209"/>
      <c r="C25" s="219"/>
      <c r="D25" s="219"/>
      <c r="E25" s="2"/>
      <c r="F25" s="2"/>
      <c r="G25" s="2"/>
      <c r="H25" s="2"/>
      <c r="I25" s="2"/>
      <c r="J25" s="2"/>
      <c r="K25" s="2"/>
      <c r="L25" s="2"/>
      <c r="M25" s="2"/>
      <c r="N25" s="2"/>
      <c r="O25" s="2"/>
    </row>
    <row r="26" spans="1:15" ht="14.25" customHeight="1">
      <c r="A26" s="209"/>
      <c r="B26" s="209"/>
      <c r="C26" s="219"/>
      <c r="D26" s="219"/>
      <c r="E26" s="2"/>
      <c r="F26" s="2"/>
      <c r="G26" s="2"/>
      <c r="H26" s="2"/>
      <c r="I26" s="2"/>
      <c r="J26" s="2"/>
      <c r="K26" s="2"/>
      <c r="L26" s="2"/>
      <c r="M26" s="2"/>
      <c r="N26" s="2"/>
      <c r="O26" s="2"/>
    </row>
    <row r="27" spans="1:15" ht="14.25" customHeight="1">
      <c r="A27" s="209"/>
      <c r="B27" s="209"/>
      <c r="C27" s="219"/>
      <c r="D27" s="219"/>
      <c r="E27" s="2"/>
      <c r="F27" s="2"/>
      <c r="G27" s="2"/>
      <c r="H27" s="2"/>
      <c r="I27" s="2"/>
      <c r="J27" s="2"/>
      <c r="K27" s="2"/>
      <c r="L27" s="2"/>
      <c r="M27" s="2"/>
      <c r="N27" s="2"/>
      <c r="O27" s="2"/>
    </row>
    <row r="28" spans="1:15" ht="14.25" customHeight="1">
      <c r="A28" s="209"/>
      <c r="B28" s="209"/>
      <c r="C28" s="219"/>
      <c r="D28" s="219"/>
      <c r="E28" s="2"/>
      <c r="F28" s="2"/>
      <c r="G28" s="2"/>
      <c r="H28" s="2"/>
      <c r="I28" s="2"/>
      <c r="J28" s="2"/>
      <c r="K28" s="2"/>
      <c r="L28" s="2"/>
      <c r="M28" s="2"/>
      <c r="N28" s="2"/>
      <c r="O28" s="2"/>
    </row>
    <row r="29" spans="1:15" ht="14.25" customHeight="1">
      <c r="A29" s="209"/>
      <c r="B29" s="209"/>
      <c r="C29" s="219"/>
      <c r="D29" s="219"/>
      <c r="E29" s="2"/>
      <c r="F29" s="2"/>
      <c r="G29" s="2"/>
      <c r="H29" s="2"/>
      <c r="I29" s="2"/>
      <c r="J29" s="2"/>
      <c r="K29" s="2"/>
      <c r="L29" s="2"/>
      <c r="M29" s="2"/>
      <c r="N29" s="2"/>
      <c r="O29" s="2"/>
    </row>
    <row r="30" spans="1:15" ht="14.25" customHeight="1">
      <c r="A30" s="209"/>
      <c r="B30" s="209"/>
      <c r="C30" s="219"/>
      <c r="D30" s="219"/>
      <c r="E30" s="2"/>
      <c r="F30" s="2"/>
      <c r="G30" s="2"/>
      <c r="H30" s="2"/>
      <c r="I30" s="2"/>
      <c r="J30" s="2"/>
      <c r="K30" s="2"/>
      <c r="L30" s="2"/>
      <c r="M30" s="2"/>
      <c r="N30" s="2"/>
      <c r="O30" s="2"/>
    </row>
    <row r="31" spans="1:15" ht="14.25" customHeight="1">
      <c r="A31" s="209"/>
      <c r="B31" s="209"/>
      <c r="C31" s="219"/>
      <c r="D31" s="219"/>
      <c r="E31" s="2"/>
      <c r="F31" s="2"/>
      <c r="G31" s="2"/>
      <c r="H31" s="2"/>
      <c r="I31" s="2"/>
      <c r="J31" s="2"/>
      <c r="K31" s="2"/>
      <c r="L31" s="2"/>
      <c r="M31" s="2"/>
      <c r="N31" s="2"/>
      <c r="O31" s="2"/>
    </row>
    <row r="32" spans="1:15" ht="14.25" customHeight="1">
      <c r="A32" s="209"/>
      <c r="B32" s="209"/>
      <c r="C32" s="219"/>
      <c r="D32" s="219"/>
      <c r="E32" s="2"/>
      <c r="F32" s="2"/>
      <c r="G32" s="2"/>
      <c r="H32" s="2"/>
      <c r="I32" s="2"/>
      <c r="J32" s="2"/>
      <c r="K32" s="2"/>
      <c r="L32" s="2"/>
      <c r="M32" s="2"/>
      <c r="N32" s="2"/>
      <c r="O32" s="2"/>
    </row>
    <row r="33" spans="1:15" ht="14.25" customHeight="1">
      <c r="A33" s="209"/>
      <c r="B33" s="209"/>
      <c r="C33" s="219"/>
      <c r="D33" s="219"/>
      <c r="E33" s="2"/>
      <c r="F33" s="2"/>
      <c r="G33" s="2"/>
      <c r="H33" s="2"/>
      <c r="I33" s="2"/>
      <c r="J33" s="2"/>
      <c r="K33" s="2"/>
      <c r="L33" s="2"/>
      <c r="M33" s="2"/>
      <c r="N33" s="2"/>
      <c r="O33" s="2"/>
    </row>
    <row r="34" spans="1:15" ht="14.25" customHeight="1">
      <c r="A34" s="209"/>
      <c r="B34" s="209"/>
      <c r="C34" s="219"/>
      <c r="D34" s="219"/>
      <c r="E34" s="2"/>
      <c r="F34" s="2"/>
      <c r="G34" s="2"/>
      <c r="H34" s="2"/>
      <c r="I34" s="2"/>
      <c r="J34" s="2"/>
      <c r="K34" s="2"/>
      <c r="L34" s="2"/>
      <c r="M34" s="2"/>
      <c r="N34" s="2"/>
      <c r="O34" s="2"/>
    </row>
    <row r="35" spans="1:15" ht="14.25" customHeight="1">
      <c r="A35" s="209"/>
      <c r="B35" s="209"/>
      <c r="C35" s="219"/>
      <c r="D35" s="219"/>
      <c r="E35" s="2"/>
      <c r="F35" s="2"/>
      <c r="G35" s="2"/>
      <c r="H35" s="2"/>
      <c r="I35" s="2"/>
      <c r="J35" s="2"/>
      <c r="K35" s="2"/>
      <c r="L35" s="2"/>
      <c r="M35" s="2"/>
      <c r="N35" s="2"/>
      <c r="O35" s="2"/>
    </row>
    <row r="36" spans="1:15" ht="14.25" customHeight="1">
      <c r="A36" s="209"/>
      <c r="B36" s="209"/>
      <c r="C36" s="219"/>
      <c r="D36" s="219"/>
      <c r="E36" s="2"/>
      <c r="F36" s="2"/>
      <c r="G36" s="2"/>
      <c r="H36" s="2"/>
      <c r="I36" s="2"/>
      <c r="J36" s="2"/>
      <c r="K36" s="2"/>
      <c r="L36" s="2"/>
      <c r="M36" s="2"/>
      <c r="N36" s="2"/>
      <c r="O36" s="2"/>
    </row>
    <row r="37" spans="1:15" ht="14.25" customHeight="1">
      <c r="A37" s="209"/>
      <c r="B37" s="209"/>
      <c r="C37" s="219"/>
      <c r="D37" s="219"/>
      <c r="E37" s="2"/>
      <c r="F37" s="2"/>
      <c r="G37" s="2"/>
      <c r="H37" s="2"/>
      <c r="I37" s="2"/>
      <c r="J37" s="2"/>
      <c r="K37" s="2"/>
      <c r="L37" s="2"/>
      <c r="M37" s="2"/>
      <c r="N37" s="2"/>
      <c r="O37" s="2"/>
    </row>
    <row r="38" spans="1:15" ht="14.25" customHeight="1">
      <c r="A38" s="209"/>
      <c r="B38" s="209"/>
      <c r="C38" s="219"/>
      <c r="D38" s="219"/>
      <c r="E38" s="2"/>
      <c r="F38" s="2"/>
      <c r="G38" s="2"/>
      <c r="H38" s="2"/>
      <c r="I38" s="2"/>
      <c r="J38" s="2"/>
      <c r="K38" s="2"/>
      <c r="L38" s="2"/>
      <c r="M38" s="2"/>
      <c r="N38" s="2"/>
      <c r="O38" s="2"/>
    </row>
    <row r="39" spans="1:15" ht="14.25" customHeight="1">
      <c r="A39" s="209"/>
      <c r="B39" s="209"/>
      <c r="C39" s="219"/>
      <c r="D39" s="219"/>
      <c r="E39" s="2"/>
      <c r="F39" s="2"/>
      <c r="G39" s="2"/>
      <c r="H39" s="2"/>
      <c r="I39" s="2"/>
      <c r="J39" s="2"/>
      <c r="K39" s="2"/>
      <c r="L39" s="2"/>
      <c r="M39" s="2"/>
      <c r="N39" s="2"/>
      <c r="O39" s="2"/>
    </row>
    <row r="40" spans="1:15" ht="14.25" customHeight="1">
      <c r="A40" s="209"/>
      <c r="B40" s="209"/>
      <c r="C40" s="219"/>
      <c r="D40" s="219"/>
      <c r="E40" s="2"/>
      <c r="F40" s="2"/>
      <c r="G40" s="2"/>
      <c r="H40" s="2"/>
      <c r="I40" s="2"/>
      <c r="J40" s="2"/>
      <c r="K40" s="2"/>
      <c r="L40" s="2"/>
      <c r="M40" s="2"/>
      <c r="N40" s="2"/>
      <c r="O40" s="2"/>
    </row>
    <row r="41" spans="1:15" ht="14.25" customHeight="1">
      <c r="A41" s="209"/>
      <c r="B41" s="209"/>
      <c r="C41" s="219"/>
      <c r="D41" s="219"/>
      <c r="E41" s="2"/>
      <c r="F41" s="2"/>
      <c r="G41" s="2"/>
      <c r="H41" s="2"/>
      <c r="I41" s="2"/>
      <c r="J41" s="2"/>
      <c r="K41" s="2"/>
      <c r="L41" s="2"/>
      <c r="M41" s="2"/>
      <c r="N41" s="2"/>
      <c r="O41" s="2"/>
    </row>
    <row r="42" spans="1:15" ht="14.25" customHeight="1">
      <c r="A42" s="209"/>
      <c r="B42" s="209"/>
      <c r="C42" s="219"/>
      <c r="D42" s="219"/>
      <c r="E42" s="2"/>
      <c r="F42" s="2"/>
      <c r="G42" s="2"/>
      <c r="H42" s="2"/>
      <c r="I42" s="2"/>
      <c r="J42" s="2"/>
      <c r="K42" s="2"/>
      <c r="L42" s="2"/>
      <c r="M42" s="2"/>
      <c r="N42" s="2"/>
      <c r="O42" s="2"/>
    </row>
    <row r="43" spans="1:15" ht="14.25" customHeight="1">
      <c r="A43" s="209"/>
      <c r="B43" s="209"/>
      <c r="C43" s="219"/>
      <c r="D43" s="219"/>
      <c r="E43" s="2"/>
      <c r="F43" s="2"/>
      <c r="G43" s="2"/>
      <c r="H43" s="2"/>
      <c r="I43" s="2"/>
      <c r="J43" s="2"/>
      <c r="K43" s="2"/>
      <c r="L43" s="2"/>
      <c r="M43" s="2"/>
      <c r="N43" s="2"/>
      <c r="O43" s="2"/>
    </row>
    <row r="44" spans="1:15" ht="14.25" customHeight="1">
      <c r="A44" s="209"/>
      <c r="B44" s="209"/>
      <c r="C44" s="219"/>
      <c r="D44" s="219"/>
      <c r="E44" s="2"/>
      <c r="F44" s="2"/>
      <c r="G44" s="2"/>
      <c r="H44" s="2"/>
      <c r="I44" s="2"/>
      <c r="J44" s="2"/>
      <c r="K44" s="2"/>
      <c r="L44" s="2"/>
      <c r="M44" s="2"/>
      <c r="N44" s="2"/>
      <c r="O44" s="2"/>
    </row>
    <row r="45" spans="1:15" ht="14.25" customHeight="1">
      <c r="A45" s="209"/>
      <c r="B45" s="209"/>
      <c r="C45" s="219"/>
      <c r="D45" s="219"/>
      <c r="E45" s="2"/>
      <c r="F45" s="2"/>
      <c r="G45" s="2"/>
      <c r="H45" s="2"/>
      <c r="I45" s="2"/>
      <c r="J45" s="2"/>
      <c r="K45" s="2"/>
      <c r="L45" s="2"/>
      <c r="M45" s="2"/>
      <c r="N45" s="2"/>
      <c r="O45" s="2"/>
    </row>
    <row r="46" spans="1:15" ht="14.25" customHeight="1">
      <c r="A46" s="209"/>
      <c r="B46" s="209"/>
      <c r="C46" s="219"/>
      <c r="D46" s="219"/>
      <c r="E46" s="2"/>
      <c r="F46" s="2"/>
      <c r="G46" s="2"/>
      <c r="H46" s="2"/>
      <c r="I46" s="2"/>
      <c r="J46" s="2"/>
      <c r="K46" s="2"/>
      <c r="L46" s="2"/>
      <c r="M46" s="2"/>
      <c r="N46" s="2"/>
      <c r="O46" s="2"/>
    </row>
    <row r="47" spans="1:15" ht="14.25" customHeight="1">
      <c r="A47" s="209"/>
      <c r="B47" s="209"/>
      <c r="C47" s="219"/>
      <c r="D47" s="219"/>
      <c r="E47" s="2"/>
      <c r="F47" s="2"/>
      <c r="G47" s="2"/>
      <c r="H47" s="2"/>
      <c r="I47" s="2"/>
      <c r="J47" s="2"/>
      <c r="K47" s="2"/>
      <c r="L47" s="2"/>
      <c r="M47" s="2"/>
      <c r="N47" s="2"/>
      <c r="O47" s="2"/>
    </row>
    <row r="48" spans="1:15" ht="14.25" customHeight="1">
      <c r="A48" s="209"/>
      <c r="B48" s="209"/>
      <c r="C48" s="219"/>
      <c r="D48" s="219"/>
      <c r="E48" s="2"/>
      <c r="F48" s="2"/>
      <c r="G48" s="2"/>
      <c r="H48" s="2"/>
      <c r="I48" s="2"/>
      <c r="J48" s="2"/>
      <c r="K48" s="2"/>
      <c r="L48" s="2"/>
      <c r="M48" s="2"/>
      <c r="N48" s="2"/>
      <c r="O48" s="2"/>
    </row>
    <row r="49" spans="1:15" ht="14.25" customHeight="1">
      <c r="A49" s="209"/>
      <c r="B49" s="209"/>
      <c r="C49" s="219"/>
      <c r="D49" s="219"/>
      <c r="E49" s="2"/>
      <c r="F49" s="2"/>
      <c r="G49" s="2"/>
      <c r="H49" s="2"/>
      <c r="I49" s="2"/>
      <c r="J49" s="2"/>
      <c r="K49" s="2"/>
      <c r="L49" s="2"/>
      <c r="M49" s="2"/>
      <c r="N49" s="2"/>
      <c r="O49" s="2"/>
    </row>
    <row r="50" spans="1:15" ht="14.25" customHeight="1">
      <c r="A50" s="209"/>
      <c r="B50" s="209"/>
      <c r="C50" s="219"/>
      <c r="D50" s="219"/>
      <c r="E50" s="2"/>
      <c r="F50" s="2"/>
      <c r="G50" s="2"/>
      <c r="H50" s="2"/>
      <c r="I50" s="2"/>
      <c r="J50" s="2"/>
      <c r="K50" s="2"/>
      <c r="L50" s="2"/>
      <c r="M50" s="2"/>
      <c r="N50" s="2"/>
      <c r="O50" s="2"/>
    </row>
    <row r="51" spans="1:15" ht="14.25" customHeight="1">
      <c r="A51" s="209"/>
      <c r="B51" s="209"/>
      <c r="C51" s="219"/>
      <c r="D51" s="219"/>
      <c r="E51" s="2"/>
      <c r="F51" s="2"/>
      <c r="G51" s="2"/>
      <c r="H51" s="2"/>
      <c r="I51" s="2"/>
      <c r="J51" s="2"/>
      <c r="K51" s="2"/>
      <c r="L51" s="2"/>
      <c r="M51" s="2"/>
      <c r="N51" s="2"/>
      <c r="O51" s="2"/>
    </row>
    <row r="52" spans="1:15" ht="14.25" customHeight="1">
      <c r="A52" s="209"/>
      <c r="B52" s="221"/>
      <c r="C52" s="222"/>
      <c r="D52" s="222"/>
    </row>
    <row r="53" spans="1:15" ht="14.25" customHeight="1">
      <c r="A53" s="209"/>
      <c r="B53" s="221"/>
      <c r="C53" s="222"/>
      <c r="D53" s="222"/>
    </row>
    <row r="54" spans="1:15" ht="14.25" customHeight="1">
      <c r="A54" s="209"/>
      <c r="B54" s="221"/>
      <c r="C54" s="222"/>
      <c r="D54" s="222"/>
    </row>
    <row r="55" spans="1:15" ht="14.25" customHeight="1">
      <c r="A55" s="209"/>
      <c r="B55" s="221"/>
      <c r="C55" s="222"/>
      <c r="D55" s="222"/>
    </row>
    <row r="56" spans="1:15" ht="14.25" customHeight="1">
      <c r="A56" s="209"/>
      <c r="B56" s="221"/>
      <c r="C56" s="222"/>
      <c r="D56" s="222"/>
    </row>
    <row r="57" spans="1:15" ht="14.25" customHeight="1">
      <c r="A57" s="209"/>
      <c r="B57" s="221"/>
      <c r="C57" s="222"/>
      <c r="D57" s="222"/>
    </row>
    <row r="58" spans="1:15" ht="14.25" customHeight="1">
      <c r="A58" s="209"/>
      <c r="B58" s="221"/>
      <c r="C58" s="222"/>
      <c r="D58" s="222"/>
    </row>
    <row r="59" spans="1:15" ht="14.25" customHeight="1">
      <c r="A59" s="209"/>
      <c r="B59" s="221"/>
      <c r="C59" s="222"/>
      <c r="D59" s="222"/>
    </row>
    <row r="60" spans="1:15" ht="14.25" customHeight="1">
      <c r="A60" s="209"/>
      <c r="B60" s="221"/>
      <c r="C60" s="222"/>
      <c r="D60" s="222"/>
    </row>
    <row r="61" spans="1:15" ht="14.25" customHeight="1">
      <c r="A61" s="209"/>
      <c r="B61" s="221"/>
      <c r="C61" s="222"/>
      <c r="D61" s="222"/>
    </row>
    <row r="62" spans="1:15" ht="14.25" customHeight="1">
      <c r="A62" s="209"/>
      <c r="B62" s="221"/>
      <c r="C62" s="222"/>
      <c r="D62" s="222"/>
    </row>
    <row r="63" spans="1:15" ht="14.25" customHeight="1">
      <c r="A63" s="209"/>
      <c r="B63" s="221"/>
      <c r="C63" s="222"/>
      <c r="D63" s="222"/>
    </row>
    <row r="64" spans="1:15" ht="14.25" customHeight="1">
      <c r="A64" s="209"/>
      <c r="B64" s="221"/>
      <c r="C64" s="222"/>
      <c r="D64" s="222"/>
    </row>
    <row r="65" spans="1:4" ht="14.25" customHeight="1">
      <c r="A65" s="209"/>
      <c r="B65" s="221"/>
      <c r="C65" s="222"/>
      <c r="D65" s="222"/>
    </row>
    <row r="66" spans="1:4" ht="14.25" customHeight="1">
      <c r="A66" s="209"/>
      <c r="B66" s="221"/>
      <c r="C66" s="222"/>
      <c r="D66" s="222"/>
    </row>
    <row r="67" spans="1:4" ht="14.25" customHeight="1">
      <c r="A67" s="209"/>
      <c r="B67" s="221"/>
      <c r="C67" s="222"/>
      <c r="D67" s="222"/>
    </row>
    <row r="68" spans="1:4" ht="14.25" customHeight="1">
      <c r="A68" s="209"/>
      <c r="B68" s="221"/>
      <c r="C68" s="222"/>
      <c r="D68" s="222"/>
    </row>
    <row r="69" spans="1:4" ht="14.25" customHeight="1">
      <c r="A69" s="209"/>
      <c r="B69" s="221"/>
      <c r="C69" s="222"/>
      <c r="D69" s="222"/>
    </row>
    <row r="70" spans="1:4" ht="14.25" customHeight="1">
      <c r="A70" s="209"/>
      <c r="B70" s="221"/>
      <c r="C70" s="222"/>
      <c r="D70" s="222"/>
    </row>
    <row r="71" spans="1:4" ht="14.25" customHeight="1">
      <c r="A71" s="209"/>
      <c r="B71" s="221"/>
      <c r="C71" s="222"/>
      <c r="D71" s="222"/>
    </row>
    <row r="72" spans="1:4" ht="14.25" customHeight="1">
      <c r="A72" s="209"/>
      <c r="B72" s="221"/>
      <c r="C72" s="222"/>
      <c r="D72" s="222"/>
    </row>
    <row r="73" spans="1:4" ht="14.25" customHeight="1">
      <c r="A73" s="209"/>
      <c r="B73" s="221"/>
      <c r="C73" s="222"/>
      <c r="D73" s="222"/>
    </row>
    <row r="74" spans="1:4" ht="14.25" customHeight="1">
      <c r="A74" s="209"/>
      <c r="B74" s="221"/>
      <c r="C74" s="222"/>
      <c r="D74" s="222"/>
    </row>
    <row r="75" spans="1:4" ht="14.25" customHeight="1">
      <c r="A75" s="209"/>
      <c r="B75" s="221"/>
      <c r="C75" s="222"/>
      <c r="D75" s="222"/>
    </row>
    <row r="76" spans="1:4" ht="14.25" customHeight="1">
      <c r="A76" s="209"/>
      <c r="B76" s="221"/>
      <c r="C76" s="222"/>
      <c r="D76" s="222"/>
    </row>
    <row r="77" spans="1:4" ht="14.25" customHeight="1">
      <c r="A77" s="209"/>
      <c r="B77" s="221"/>
      <c r="C77" s="222"/>
      <c r="D77" s="222"/>
    </row>
    <row r="78" spans="1:4" ht="14.25" customHeight="1">
      <c r="A78" s="209"/>
      <c r="B78" s="221"/>
      <c r="C78" s="222"/>
      <c r="D78" s="222"/>
    </row>
    <row r="79" spans="1:4" ht="14.25" customHeight="1">
      <c r="A79" s="209"/>
      <c r="B79" s="221"/>
      <c r="C79" s="222"/>
      <c r="D79" s="222"/>
    </row>
    <row r="80" spans="1:4" ht="14.25" customHeight="1">
      <c r="A80" s="209"/>
      <c r="B80" s="221"/>
      <c r="C80" s="222"/>
      <c r="D80" s="222"/>
    </row>
    <row r="81" spans="1:4" ht="14.25" customHeight="1">
      <c r="A81" s="209"/>
      <c r="B81" s="221"/>
      <c r="C81" s="222"/>
      <c r="D81" s="222"/>
    </row>
    <row r="82" spans="1:4" ht="14.25" customHeight="1">
      <c r="A82" s="209"/>
      <c r="B82" s="221"/>
      <c r="C82" s="222"/>
      <c r="D82" s="222"/>
    </row>
    <row r="83" spans="1:4" ht="14.25" customHeight="1">
      <c r="A83" s="209"/>
      <c r="B83" s="221"/>
      <c r="C83" s="222"/>
      <c r="D83" s="222"/>
    </row>
    <row r="84" spans="1:4" ht="14.25" customHeight="1">
      <c r="A84" s="209"/>
      <c r="B84" s="221"/>
      <c r="C84" s="222"/>
      <c r="D84" s="222"/>
    </row>
    <row r="85" spans="1:4" ht="14.25" customHeight="1">
      <c r="A85" s="209"/>
      <c r="B85" s="221"/>
      <c r="C85" s="222"/>
      <c r="D85" s="222"/>
    </row>
    <row r="86" spans="1:4" ht="14.25" customHeight="1">
      <c r="A86" s="209"/>
      <c r="B86" s="221"/>
      <c r="C86" s="222"/>
      <c r="D86" s="222"/>
    </row>
    <row r="87" spans="1:4" ht="14.25" customHeight="1">
      <c r="A87" s="209"/>
      <c r="B87" s="221"/>
      <c r="C87" s="222"/>
      <c r="D87" s="222"/>
    </row>
    <row r="88" spans="1:4" ht="14.25" customHeight="1">
      <c r="A88" s="209"/>
      <c r="B88" s="221"/>
      <c r="C88" s="222"/>
      <c r="D88" s="222"/>
    </row>
    <row r="89" spans="1:4" ht="14.25" customHeight="1">
      <c r="A89" s="209"/>
      <c r="B89" s="221"/>
      <c r="C89" s="222"/>
      <c r="D89" s="222"/>
    </row>
    <row r="90" spans="1:4" ht="14.25" customHeight="1">
      <c r="A90" s="209"/>
      <c r="B90" s="221"/>
      <c r="C90" s="222"/>
      <c r="D90" s="222"/>
    </row>
    <row r="91" spans="1:4" ht="14.25" customHeight="1">
      <c r="A91" s="209"/>
      <c r="B91" s="221"/>
      <c r="C91" s="222"/>
      <c r="D91" s="222"/>
    </row>
    <row r="92" spans="1:4" ht="14.25" customHeight="1">
      <c r="A92" s="209"/>
      <c r="B92" s="221"/>
      <c r="C92" s="222"/>
      <c r="D92" s="222"/>
    </row>
    <row r="93" spans="1:4" ht="14.25" customHeight="1">
      <c r="A93" s="209"/>
      <c r="B93" s="221"/>
      <c r="C93" s="222"/>
      <c r="D93" s="222"/>
    </row>
    <row r="94" spans="1:4" ht="14.25" customHeight="1">
      <c r="A94" s="209"/>
      <c r="B94" s="221"/>
      <c r="C94" s="222"/>
      <c r="D94" s="222"/>
    </row>
    <row r="95" spans="1:4" ht="14.25" customHeight="1">
      <c r="A95" s="209"/>
      <c r="B95" s="221"/>
      <c r="C95" s="222"/>
      <c r="D95" s="222"/>
    </row>
    <row r="96" spans="1:4" ht="14.25" customHeight="1">
      <c r="A96" s="209"/>
      <c r="B96" s="221"/>
      <c r="C96" s="222"/>
      <c r="D96" s="222"/>
    </row>
    <row r="97" spans="1:4" ht="14.25" customHeight="1">
      <c r="A97" s="209"/>
      <c r="B97" s="221"/>
      <c r="C97" s="222"/>
      <c r="D97" s="222"/>
    </row>
    <row r="98" spans="1:4" ht="14.25" customHeight="1">
      <c r="A98" s="209"/>
      <c r="B98" s="221"/>
      <c r="C98" s="222"/>
      <c r="D98" s="222"/>
    </row>
    <row r="99" spans="1:4" ht="14.25" customHeight="1">
      <c r="A99" s="209"/>
      <c r="B99" s="221"/>
      <c r="C99" s="222"/>
      <c r="D99" s="222"/>
    </row>
    <row r="100" spans="1:4" ht="14.25" customHeight="1">
      <c r="A100" s="209"/>
      <c r="B100" s="221"/>
      <c r="C100" s="222"/>
      <c r="D100" s="222"/>
    </row>
    <row r="101" spans="1:4" ht="14.25" customHeight="1">
      <c r="A101" s="209"/>
      <c r="B101" s="221"/>
      <c r="C101" s="222"/>
      <c r="D101" s="222"/>
    </row>
    <row r="102" spans="1:4" ht="14.25" customHeight="1">
      <c r="A102" s="209"/>
      <c r="B102" s="221"/>
      <c r="C102" s="222"/>
      <c r="D102" s="222"/>
    </row>
    <row r="103" spans="1:4" ht="14.25" customHeight="1">
      <c r="A103" s="209"/>
      <c r="B103" s="221"/>
      <c r="C103" s="222"/>
      <c r="D103" s="222"/>
    </row>
    <row r="104" spans="1:4" ht="14.25" customHeight="1">
      <c r="A104" s="209"/>
      <c r="B104" s="221"/>
      <c r="C104" s="222"/>
      <c r="D104" s="222"/>
    </row>
    <row r="105" spans="1:4" ht="14.25" customHeight="1">
      <c r="A105" s="209"/>
      <c r="B105" s="221"/>
      <c r="C105" s="222"/>
      <c r="D105" s="222"/>
    </row>
    <row r="106" spans="1:4" ht="14.25" customHeight="1">
      <c r="A106" s="209"/>
      <c r="B106" s="221"/>
      <c r="C106" s="222"/>
      <c r="D106" s="222"/>
    </row>
    <row r="107" spans="1:4" ht="14.25" customHeight="1">
      <c r="A107" s="209"/>
      <c r="B107" s="221"/>
      <c r="C107" s="222"/>
      <c r="D107" s="222"/>
    </row>
    <row r="108" spans="1:4" ht="14.25" customHeight="1">
      <c r="A108" s="209"/>
      <c r="B108" s="221"/>
      <c r="C108" s="222"/>
      <c r="D108" s="222"/>
    </row>
    <row r="109" spans="1:4" ht="14.25" customHeight="1">
      <c r="A109" s="209"/>
      <c r="B109" s="221"/>
      <c r="C109" s="222"/>
      <c r="D109" s="222"/>
    </row>
    <row r="110" spans="1:4" ht="14.25" customHeight="1">
      <c r="A110" s="209"/>
      <c r="B110" s="221"/>
      <c r="C110" s="222"/>
      <c r="D110" s="222"/>
    </row>
    <row r="111" spans="1:4" ht="14.25" customHeight="1">
      <c r="A111" s="209"/>
      <c r="B111" s="221"/>
      <c r="C111" s="222"/>
      <c r="D111" s="222"/>
    </row>
    <row r="112" spans="1:4" ht="14.25" customHeight="1">
      <c r="A112" s="209"/>
      <c r="B112" s="221"/>
      <c r="C112" s="222"/>
      <c r="D112" s="222"/>
    </row>
    <row r="113" spans="1:4" ht="14.25" customHeight="1">
      <c r="A113" s="209"/>
      <c r="B113" s="221"/>
      <c r="C113" s="222"/>
      <c r="D113" s="222"/>
    </row>
    <row r="114" spans="1:4" ht="14.25" customHeight="1">
      <c r="A114" s="209"/>
      <c r="B114" s="221"/>
      <c r="C114" s="222"/>
      <c r="D114" s="222"/>
    </row>
    <row r="115" spans="1:4" ht="14.25" customHeight="1">
      <c r="A115" s="209"/>
      <c r="B115" s="221"/>
      <c r="C115" s="222"/>
      <c r="D115" s="222"/>
    </row>
    <row r="116" spans="1:4" ht="14.25" customHeight="1">
      <c r="A116" s="209"/>
      <c r="B116" s="221"/>
      <c r="C116" s="222"/>
      <c r="D116" s="222"/>
    </row>
    <row r="117" spans="1:4" ht="14.25" customHeight="1">
      <c r="A117" s="209"/>
      <c r="B117" s="221"/>
      <c r="C117" s="222"/>
      <c r="D117" s="222"/>
    </row>
    <row r="118" spans="1:4" ht="14.25" customHeight="1">
      <c r="A118" s="209"/>
      <c r="B118" s="221"/>
      <c r="C118" s="222"/>
      <c r="D118" s="222"/>
    </row>
    <row r="119" spans="1:4" ht="14.25" customHeight="1">
      <c r="A119" s="209"/>
      <c r="B119" s="221"/>
      <c r="C119" s="222"/>
      <c r="D119" s="222"/>
    </row>
    <row r="120" spans="1:4" ht="14.25" customHeight="1">
      <c r="A120" s="209"/>
      <c r="B120" s="221"/>
      <c r="C120" s="222"/>
      <c r="D120" s="222"/>
    </row>
    <row r="121" spans="1:4" ht="14.25" customHeight="1">
      <c r="A121" s="209"/>
      <c r="B121" s="221"/>
      <c r="C121" s="222"/>
      <c r="D121" s="222"/>
    </row>
    <row r="122" spans="1:4" ht="14.25" customHeight="1">
      <c r="A122" s="209"/>
      <c r="B122" s="221"/>
      <c r="C122" s="222"/>
      <c r="D122" s="222"/>
    </row>
    <row r="123" spans="1:4" ht="14.25" customHeight="1">
      <c r="A123" s="209"/>
      <c r="B123" s="221"/>
      <c r="C123" s="222"/>
      <c r="D123" s="222"/>
    </row>
    <row r="124" spans="1:4" ht="14.25" customHeight="1">
      <c r="A124" s="209"/>
      <c r="B124" s="221"/>
      <c r="C124" s="222"/>
      <c r="D124" s="222"/>
    </row>
    <row r="125" spans="1:4" ht="14.25" customHeight="1">
      <c r="A125" s="209"/>
      <c r="B125" s="221"/>
      <c r="C125" s="222"/>
      <c r="D125" s="222"/>
    </row>
    <row r="126" spans="1:4" ht="14.25" customHeight="1">
      <c r="A126" s="209"/>
      <c r="B126" s="221"/>
      <c r="C126" s="222"/>
      <c r="D126" s="222"/>
    </row>
    <row r="127" spans="1:4" ht="14.25" customHeight="1">
      <c r="A127" s="209"/>
      <c r="B127" s="221"/>
      <c r="C127" s="222"/>
      <c r="D127" s="222"/>
    </row>
    <row r="128" spans="1:4" ht="14.25" customHeight="1">
      <c r="A128" s="209"/>
      <c r="B128" s="221"/>
      <c r="C128" s="222"/>
      <c r="D128" s="222"/>
    </row>
    <row r="129" spans="1:4" ht="14.25" customHeight="1">
      <c r="A129" s="209"/>
      <c r="B129" s="221"/>
      <c r="C129" s="222"/>
      <c r="D129" s="222"/>
    </row>
    <row r="130" spans="1:4" ht="14.25" customHeight="1">
      <c r="A130" s="209"/>
      <c r="B130" s="221"/>
      <c r="C130" s="222"/>
      <c r="D130" s="222"/>
    </row>
    <row r="131" spans="1:4" ht="14.25" customHeight="1">
      <c r="A131" s="209"/>
      <c r="B131" s="221"/>
      <c r="C131" s="222"/>
      <c r="D131" s="222"/>
    </row>
    <row r="132" spans="1:4" ht="14.25" customHeight="1">
      <c r="A132" s="209"/>
      <c r="B132" s="221"/>
      <c r="C132" s="222"/>
      <c r="D132" s="222"/>
    </row>
    <row r="133" spans="1:4" ht="14.25" customHeight="1">
      <c r="A133" s="209"/>
      <c r="B133" s="221"/>
      <c r="C133" s="222"/>
      <c r="D133" s="222"/>
    </row>
    <row r="134" spans="1:4" ht="14.25" customHeight="1">
      <c r="A134" s="209"/>
      <c r="B134" s="221"/>
      <c r="C134" s="222"/>
      <c r="D134" s="222"/>
    </row>
    <row r="135" spans="1:4" ht="14.25" customHeight="1">
      <c r="A135" s="209"/>
      <c r="B135" s="221"/>
      <c r="C135" s="222"/>
      <c r="D135" s="222"/>
    </row>
    <row r="136" spans="1:4" ht="14.25" customHeight="1">
      <c r="A136" s="209"/>
      <c r="B136" s="221"/>
      <c r="C136" s="222"/>
      <c r="D136" s="222"/>
    </row>
    <row r="137" spans="1:4" ht="14.25" customHeight="1">
      <c r="A137" s="209"/>
      <c r="B137" s="221"/>
      <c r="C137" s="222"/>
      <c r="D137" s="222"/>
    </row>
    <row r="138" spans="1:4" ht="14.25" customHeight="1">
      <c r="A138" s="209"/>
      <c r="B138" s="221"/>
      <c r="C138" s="222"/>
      <c r="D138" s="222"/>
    </row>
    <row r="139" spans="1:4" ht="14.25" customHeight="1">
      <c r="A139" s="209"/>
      <c r="B139" s="221"/>
      <c r="C139" s="222"/>
      <c r="D139" s="222"/>
    </row>
    <row r="140" spans="1:4" ht="14.25" customHeight="1">
      <c r="A140" s="209"/>
      <c r="B140" s="221"/>
      <c r="C140" s="222"/>
      <c r="D140" s="222"/>
    </row>
    <row r="141" spans="1:4" ht="14.25" customHeight="1">
      <c r="A141" s="209"/>
      <c r="B141" s="221"/>
      <c r="C141" s="222"/>
      <c r="D141" s="222"/>
    </row>
    <row r="142" spans="1:4" ht="14.25" customHeight="1">
      <c r="A142" s="209"/>
      <c r="B142" s="221"/>
      <c r="C142" s="222"/>
      <c r="D142" s="222"/>
    </row>
    <row r="143" spans="1:4" ht="14.25" customHeight="1">
      <c r="A143" s="209"/>
      <c r="B143" s="221"/>
      <c r="C143" s="222"/>
      <c r="D143" s="222"/>
    </row>
    <row r="144" spans="1:4" ht="14.25" customHeight="1">
      <c r="A144" s="209"/>
      <c r="B144" s="221"/>
      <c r="C144" s="222"/>
      <c r="D144" s="222"/>
    </row>
    <row r="145" spans="1:4" ht="14.25" customHeight="1">
      <c r="A145" s="209"/>
      <c r="B145" s="221"/>
      <c r="C145" s="222"/>
      <c r="D145" s="222"/>
    </row>
    <row r="146" spans="1:4" ht="14.25" customHeight="1">
      <c r="A146" s="209"/>
      <c r="B146" s="221"/>
      <c r="C146" s="222"/>
      <c r="D146" s="222"/>
    </row>
    <row r="147" spans="1:4" ht="14.25" customHeight="1">
      <c r="A147" s="209"/>
      <c r="B147" s="221"/>
      <c r="C147" s="222"/>
      <c r="D147" s="222"/>
    </row>
    <row r="148" spans="1:4" ht="14.25" customHeight="1">
      <c r="A148" s="209"/>
      <c r="B148" s="221"/>
      <c r="C148" s="222"/>
      <c r="D148" s="222"/>
    </row>
    <row r="149" spans="1:4" ht="14.25" customHeight="1">
      <c r="A149" s="209"/>
      <c r="B149" s="221"/>
      <c r="C149" s="222"/>
      <c r="D149" s="222"/>
    </row>
    <row r="150" spans="1:4" ht="14.25" customHeight="1">
      <c r="A150" s="209"/>
      <c r="B150" s="221"/>
      <c r="C150" s="222"/>
      <c r="D150" s="222"/>
    </row>
    <row r="151" spans="1:4" ht="14.25" customHeight="1">
      <c r="A151" s="209"/>
      <c r="B151" s="221"/>
      <c r="C151" s="222"/>
      <c r="D151" s="222"/>
    </row>
    <row r="152" spans="1:4" ht="14.25" customHeight="1">
      <c r="A152" s="209"/>
      <c r="B152" s="221"/>
      <c r="C152" s="222"/>
      <c r="D152" s="222"/>
    </row>
    <row r="153" spans="1:4" ht="14.25" customHeight="1">
      <c r="A153" s="209"/>
      <c r="B153" s="221"/>
      <c r="C153" s="222"/>
      <c r="D153" s="222"/>
    </row>
    <row r="154" spans="1:4" ht="14.25" customHeight="1">
      <c r="A154" s="209"/>
      <c r="B154" s="221"/>
      <c r="C154" s="222"/>
      <c r="D154" s="222"/>
    </row>
    <row r="155" spans="1:4" ht="14.25" customHeight="1">
      <c r="A155" s="209"/>
      <c r="B155" s="221"/>
      <c r="C155" s="222"/>
      <c r="D155" s="222"/>
    </row>
    <row r="156" spans="1:4" ht="14.25" customHeight="1">
      <c r="A156" s="209"/>
      <c r="B156" s="221"/>
      <c r="C156" s="222"/>
      <c r="D156" s="222"/>
    </row>
    <row r="157" spans="1:4" ht="14.25" customHeight="1">
      <c r="A157" s="209"/>
      <c r="B157" s="221"/>
      <c r="C157" s="222"/>
      <c r="D157" s="222"/>
    </row>
    <row r="158" spans="1:4" ht="14.25" customHeight="1">
      <c r="A158" s="209"/>
      <c r="B158" s="221"/>
      <c r="C158" s="222"/>
      <c r="D158" s="222"/>
    </row>
    <row r="159" spans="1:4" ht="14.25" customHeight="1">
      <c r="A159" s="209"/>
      <c r="B159" s="221"/>
      <c r="C159" s="222"/>
      <c r="D159" s="222"/>
    </row>
    <row r="160" spans="1:4" ht="14.25" customHeight="1">
      <c r="A160" s="209"/>
      <c r="B160" s="221"/>
      <c r="C160" s="222"/>
      <c r="D160" s="222"/>
    </row>
    <row r="161" spans="1:4" ht="14.25" customHeight="1">
      <c r="A161" s="209"/>
      <c r="B161" s="221"/>
      <c r="C161" s="222"/>
      <c r="D161" s="222"/>
    </row>
    <row r="162" spans="1:4" ht="14.25" customHeight="1">
      <c r="A162" s="209"/>
      <c r="B162" s="221"/>
      <c r="C162" s="222"/>
      <c r="D162" s="222"/>
    </row>
    <row r="163" spans="1:4" ht="14.25" customHeight="1">
      <c r="A163" s="209"/>
      <c r="B163" s="221"/>
      <c r="C163" s="222"/>
      <c r="D163" s="222"/>
    </row>
    <row r="164" spans="1:4" ht="14.25" customHeight="1">
      <c r="A164" s="209"/>
      <c r="B164" s="221"/>
      <c r="C164" s="222"/>
      <c r="D164" s="222"/>
    </row>
    <row r="165" spans="1:4" ht="14.25" customHeight="1">
      <c r="A165" s="209"/>
      <c r="B165" s="221"/>
      <c r="C165" s="222"/>
      <c r="D165" s="222"/>
    </row>
    <row r="166" spans="1:4" ht="14.25" customHeight="1">
      <c r="A166" s="209"/>
      <c r="B166" s="221"/>
      <c r="C166" s="222"/>
      <c r="D166" s="222"/>
    </row>
    <row r="167" spans="1:4" ht="14.25" customHeight="1">
      <c r="A167" s="209"/>
      <c r="B167" s="221"/>
      <c r="C167" s="222"/>
      <c r="D167" s="222"/>
    </row>
    <row r="168" spans="1:4" ht="14.25" customHeight="1">
      <c r="A168" s="209"/>
      <c r="B168" s="221"/>
      <c r="C168" s="222"/>
      <c r="D168" s="222"/>
    </row>
    <row r="169" spans="1:4" ht="14.25" customHeight="1">
      <c r="A169" s="209"/>
      <c r="B169" s="221"/>
      <c r="C169" s="222"/>
      <c r="D169" s="222"/>
    </row>
    <row r="170" spans="1:4" ht="14.25" customHeight="1">
      <c r="A170" s="209"/>
      <c r="B170" s="221"/>
      <c r="C170" s="222"/>
      <c r="D170" s="222"/>
    </row>
    <row r="171" spans="1:4" ht="14.25" customHeight="1">
      <c r="A171" s="209"/>
      <c r="B171" s="221"/>
      <c r="C171" s="222"/>
      <c r="D171" s="222"/>
    </row>
    <row r="172" spans="1:4" ht="14.25" customHeight="1">
      <c r="A172" s="209"/>
      <c r="B172" s="221"/>
      <c r="C172" s="222"/>
      <c r="D172" s="222"/>
    </row>
    <row r="173" spans="1:4" ht="14.25" customHeight="1">
      <c r="A173" s="209"/>
      <c r="B173" s="221"/>
      <c r="C173" s="222"/>
      <c r="D173" s="222"/>
    </row>
    <row r="174" spans="1:4" ht="14.25" customHeight="1">
      <c r="A174" s="209"/>
      <c r="B174" s="221"/>
      <c r="C174" s="222"/>
      <c r="D174" s="222"/>
    </row>
    <row r="175" spans="1:4" ht="14.25" customHeight="1">
      <c r="A175" s="209"/>
      <c r="B175" s="221"/>
      <c r="C175" s="222"/>
      <c r="D175" s="222"/>
    </row>
    <row r="176" spans="1:4" ht="14.25" customHeight="1">
      <c r="A176" s="209"/>
      <c r="B176" s="221"/>
      <c r="C176" s="222"/>
      <c r="D176" s="222"/>
    </row>
    <row r="177" spans="1:4" ht="14.25" customHeight="1">
      <c r="A177" s="209"/>
      <c r="B177" s="221"/>
      <c r="C177" s="222"/>
      <c r="D177" s="222"/>
    </row>
    <row r="178" spans="1:4" ht="14.25" customHeight="1">
      <c r="A178" s="209"/>
      <c r="B178" s="221"/>
      <c r="C178" s="222"/>
      <c r="D178" s="222"/>
    </row>
    <row r="179" spans="1:4" ht="14.25" customHeight="1">
      <c r="A179" s="209"/>
      <c r="B179" s="221"/>
      <c r="C179" s="222"/>
      <c r="D179" s="222"/>
    </row>
    <row r="180" spans="1:4" ht="14.25" customHeight="1">
      <c r="A180" s="209"/>
      <c r="B180" s="221"/>
      <c r="C180" s="222"/>
      <c r="D180" s="222"/>
    </row>
    <row r="181" spans="1:4" ht="14.25" customHeight="1">
      <c r="A181" s="209"/>
      <c r="B181" s="221"/>
      <c r="C181" s="222"/>
      <c r="D181" s="222"/>
    </row>
    <row r="182" spans="1:4" ht="14.25" customHeight="1">
      <c r="A182" s="209"/>
      <c r="B182" s="221"/>
      <c r="C182" s="222"/>
      <c r="D182" s="222"/>
    </row>
    <row r="183" spans="1:4" ht="14.25" customHeight="1">
      <c r="A183" s="209"/>
      <c r="B183" s="221"/>
      <c r="C183" s="222"/>
      <c r="D183" s="222"/>
    </row>
    <row r="184" spans="1:4" ht="14.25" customHeight="1">
      <c r="A184" s="209"/>
      <c r="B184" s="221"/>
      <c r="C184" s="222"/>
      <c r="D184" s="222"/>
    </row>
    <row r="185" spans="1:4" ht="14.25" customHeight="1">
      <c r="A185" s="209"/>
      <c r="B185" s="221"/>
      <c r="C185" s="222"/>
      <c r="D185" s="222"/>
    </row>
    <row r="186" spans="1:4" ht="14.25" customHeight="1">
      <c r="A186" s="209"/>
      <c r="B186" s="221"/>
      <c r="C186" s="222"/>
      <c r="D186" s="222"/>
    </row>
    <row r="187" spans="1:4" ht="14.25" customHeight="1">
      <c r="A187" s="209"/>
      <c r="B187" s="221"/>
      <c r="C187" s="222"/>
      <c r="D187" s="222"/>
    </row>
    <row r="188" spans="1:4" ht="14.25" customHeight="1">
      <c r="A188" s="209"/>
      <c r="B188" s="221"/>
      <c r="C188" s="222"/>
      <c r="D188" s="222"/>
    </row>
    <row r="189" spans="1:4" ht="14.25" customHeight="1">
      <c r="A189" s="209"/>
      <c r="B189" s="221"/>
      <c r="C189" s="222"/>
      <c r="D189" s="222"/>
    </row>
    <row r="190" spans="1:4" ht="14.25" customHeight="1">
      <c r="A190" s="209"/>
      <c r="B190" s="221"/>
      <c r="C190" s="222"/>
      <c r="D190" s="222"/>
    </row>
    <row r="191" spans="1:4" ht="14.25" customHeight="1">
      <c r="A191" s="209"/>
      <c r="B191" s="221"/>
      <c r="C191" s="222"/>
      <c r="D191" s="222"/>
    </row>
    <row r="192" spans="1:4" ht="14.25" customHeight="1">
      <c r="A192" s="209"/>
      <c r="B192" s="221"/>
      <c r="C192" s="222"/>
      <c r="D192" s="222"/>
    </row>
    <row r="193" spans="1:4" ht="14.25" customHeight="1">
      <c r="A193" s="209"/>
      <c r="B193" s="221"/>
      <c r="C193" s="222"/>
      <c r="D193" s="222"/>
    </row>
    <row r="194" spans="1:4" ht="14.25" customHeight="1">
      <c r="A194" s="209"/>
      <c r="B194" s="221"/>
      <c r="C194" s="222"/>
      <c r="D194" s="222"/>
    </row>
    <row r="195" spans="1:4" ht="14.25" customHeight="1">
      <c r="A195" s="209"/>
      <c r="B195" s="221"/>
      <c r="C195" s="222"/>
      <c r="D195" s="222"/>
    </row>
    <row r="196" spans="1:4" ht="14.25" customHeight="1">
      <c r="A196" s="209"/>
      <c r="B196" s="221"/>
      <c r="C196" s="222"/>
      <c r="D196" s="222"/>
    </row>
    <row r="197" spans="1:4" ht="14.25" customHeight="1">
      <c r="A197" s="209"/>
      <c r="B197" s="221"/>
      <c r="C197" s="222"/>
      <c r="D197" s="222"/>
    </row>
    <row r="198" spans="1:4" ht="14.25" customHeight="1">
      <c r="A198" s="209"/>
      <c r="B198" s="221"/>
      <c r="C198" s="222"/>
      <c r="D198" s="222"/>
    </row>
    <row r="199" spans="1:4" ht="14.25" customHeight="1">
      <c r="A199" s="209"/>
      <c r="B199" s="221"/>
      <c r="C199" s="222"/>
      <c r="D199" s="222"/>
    </row>
    <row r="200" spans="1:4" ht="14.25" customHeight="1">
      <c r="A200" s="209"/>
      <c r="B200" s="221"/>
      <c r="C200" s="222"/>
      <c r="D200" s="222"/>
    </row>
    <row r="201" spans="1:4" ht="14.25" customHeight="1">
      <c r="A201" s="209"/>
      <c r="B201" s="221"/>
      <c r="C201" s="222"/>
      <c r="D201" s="222"/>
    </row>
    <row r="202" spans="1:4" ht="14.25" customHeight="1">
      <c r="A202" s="209"/>
      <c r="B202" s="221"/>
      <c r="C202" s="222"/>
      <c r="D202" s="222"/>
    </row>
    <row r="203" spans="1:4" ht="14.25" customHeight="1">
      <c r="A203" s="209"/>
      <c r="B203" s="221"/>
      <c r="C203" s="222"/>
      <c r="D203" s="222"/>
    </row>
    <row r="204" spans="1:4" ht="14.25" customHeight="1">
      <c r="A204" s="209"/>
      <c r="B204" s="221"/>
      <c r="C204" s="222"/>
      <c r="D204" s="222"/>
    </row>
    <row r="205" spans="1:4" ht="14.25" customHeight="1">
      <c r="A205" s="209"/>
      <c r="B205" s="221"/>
      <c r="C205" s="222"/>
      <c r="D205" s="222"/>
    </row>
    <row r="206" spans="1:4" ht="14.25" customHeight="1">
      <c r="A206" s="209"/>
      <c r="B206" s="221"/>
      <c r="C206" s="222"/>
      <c r="D206" s="222"/>
    </row>
    <row r="207" spans="1:4" ht="14.25" customHeight="1">
      <c r="A207" s="209"/>
      <c r="B207" s="221"/>
      <c r="C207" s="222"/>
      <c r="D207" s="222"/>
    </row>
    <row r="208" spans="1:4" ht="14.25" customHeight="1">
      <c r="A208" s="2"/>
      <c r="B208" s="221"/>
      <c r="C208" s="221"/>
      <c r="D208" s="221"/>
    </row>
    <row r="209" spans="1:8" ht="14.25" customHeight="1">
      <c r="A209" s="2"/>
      <c r="B209" s="223" t="s">
        <v>311</v>
      </c>
      <c r="C209" s="223" t="s">
        <v>312</v>
      </c>
      <c r="D209" s="125" t="s">
        <v>311</v>
      </c>
      <c r="E209" s="125" t="s">
        <v>312</v>
      </c>
    </row>
    <row r="210" spans="1:8" ht="14.25" customHeight="1">
      <c r="A210" s="2"/>
      <c r="B210" s="224" t="s">
        <v>313</v>
      </c>
      <c r="C210" s="224" t="s">
        <v>314</v>
      </c>
      <c r="D210" s="125" t="s">
        <v>313</v>
      </c>
      <c r="F210" s="125" t="str">
        <f t="shared" ref="F210:F221" si="0">IF(NOT(ISBLANK(D210)),D210,IF(NOT(ISBLANK(E210)),"     "&amp;E210,FALSE))</f>
        <v>Afectación Económica o presupuestal</v>
      </c>
      <c r="G210" s="125" t="s">
        <v>313</v>
      </c>
      <c r="H210" s="125" t="str">
        <f ca="1">IF(NOT(ISERROR(MATCH(G210,ANCHORARRAY(B221),0))),F223&amp;"Por favor no seleccionar los criterios de impacto",G210)</f>
        <v>Afectación Económica o presupuestal</v>
      </c>
    </row>
    <row r="211" spans="1:8" ht="14.25" customHeight="1">
      <c r="A211" s="2"/>
      <c r="B211" s="224" t="s">
        <v>313</v>
      </c>
      <c r="C211" s="224" t="s">
        <v>288</v>
      </c>
      <c r="E211" s="125" t="s">
        <v>314</v>
      </c>
      <c r="F211" s="125" t="str">
        <f t="shared" si="0"/>
        <v xml:space="preserve">     Afectación menor a 10 SMLMV .</v>
      </c>
    </row>
    <row r="212" spans="1:8" ht="14.25" customHeight="1">
      <c r="A212" s="2"/>
      <c r="B212" s="224" t="s">
        <v>313</v>
      </c>
      <c r="C212" s="224" t="s">
        <v>291</v>
      </c>
      <c r="E212" s="125" t="s">
        <v>288</v>
      </c>
      <c r="F212" s="125" t="str">
        <f t="shared" si="0"/>
        <v xml:space="preserve">     Entre 10 y 50 SMLMV </v>
      </c>
    </row>
    <row r="213" spans="1:8" ht="14.25" customHeight="1">
      <c r="A213" s="2"/>
      <c r="B213" s="224" t="s">
        <v>313</v>
      </c>
      <c r="C213" s="224" t="s">
        <v>295</v>
      </c>
      <c r="E213" s="125" t="s">
        <v>291</v>
      </c>
      <c r="F213" s="125" t="str">
        <f t="shared" si="0"/>
        <v xml:space="preserve">     Entre 50 y 100 SMLMV </v>
      </c>
    </row>
    <row r="214" spans="1:8" ht="14.25" customHeight="1">
      <c r="A214" s="2"/>
      <c r="B214" s="224" t="s">
        <v>313</v>
      </c>
      <c r="C214" s="224" t="s">
        <v>299</v>
      </c>
      <c r="E214" s="125" t="s">
        <v>295</v>
      </c>
      <c r="F214" s="125" t="str">
        <f t="shared" si="0"/>
        <v xml:space="preserve">     Entre 100 y 500 SMLMV </v>
      </c>
    </row>
    <row r="215" spans="1:8" ht="14.25" customHeight="1">
      <c r="A215" s="2"/>
      <c r="B215" s="224" t="s">
        <v>281</v>
      </c>
      <c r="C215" s="224" t="s">
        <v>285</v>
      </c>
      <c r="E215" s="125" t="s">
        <v>299</v>
      </c>
      <c r="F215" s="125" t="str">
        <f t="shared" si="0"/>
        <v xml:space="preserve">     Mayor a 500 SMLMV </v>
      </c>
    </row>
    <row r="216" spans="1:8" ht="14.25" customHeight="1">
      <c r="A216" s="2"/>
      <c r="B216" s="224" t="s">
        <v>281</v>
      </c>
      <c r="C216" s="224" t="s">
        <v>289</v>
      </c>
      <c r="D216" s="125" t="s">
        <v>281</v>
      </c>
      <c r="F216" s="125" t="str">
        <f t="shared" si="0"/>
        <v>Pérdida Reputacional</v>
      </c>
    </row>
    <row r="217" spans="1:8" ht="14.25" customHeight="1">
      <c r="A217" s="2"/>
      <c r="B217" s="224" t="s">
        <v>281</v>
      </c>
      <c r="C217" s="224" t="s">
        <v>292</v>
      </c>
      <c r="E217" s="125" t="s">
        <v>285</v>
      </c>
      <c r="F217" s="125" t="str">
        <f t="shared" si="0"/>
        <v xml:space="preserve">     El riesgo afecta la imagen de alguna área de la organización</v>
      </c>
    </row>
    <row r="218" spans="1:8" ht="14.25" customHeight="1">
      <c r="A218" s="2"/>
      <c r="B218" s="224" t="s">
        <v>281</v>
      </c>
      <c r="C218" s="224" t="s">
        <v>296</v>
      </c>
      <c r="E218" s="125" t="s">
        <v>289</v>
      </c>
      <c r="F218" s="125" t="str">
        <f t="shared" si="0"/>
        <v xml:space="preserve">     El riesgo afecta la imagen de la entidad internamente, de conocimiento general, nivel interno, de junta dircetiva y accionistas y/o de provedores</v>
      </c>
    </row>
    <row r="219" spans="1:8" ht="14.25" customHeight="1">
      <c r="A219" s="2"/>
      <c r="B219" s="224" t="s">
        <v>281</v>
      </c>
      <c r="C219" s="224" t="s">
        <v>300</v>
      </c>
      <c r="E219" s="125" t="s">
        <v>292</v>
      </c>
      <c r="F219" s="125" t="str">
        <f t="shared" si="0"/>
        <v xml:space="preserve">     El riesgo afecta la imagen de la entidad con algunos usuarios de relevancia frente al logro de los objetivos</v>
      </c>
    </row>
    <row r="220" spans="1:8" ht="14.25" customHeight="1">
      <c r="A220" s="2"/>
      <c r="B220" s="225"/>
      <c r="C220" s="225"/>
      <c r="E220" s="125" t="s">
        <v>296</v>
      </c>
      <c r="F220" s="125" t="str">
        <f t="shared" si="0"/>
        <v xml:space="preserve">     El riesgo afecta la imagen de de la entidad con efecto publicitario sostenido a nivel de sector administrativo, nivel departamental o municipal</v>
      </c>
    </row>
    <row r="221" spans="1:8" ht="14.25" customHeight="1">
      <c r="A221" s="2"/>
      <c r="B221" s="225" t="str">
        <f ca="1">IFERROR(__xludf.DUMMYFUNCTION("ARRAY_CONSTRAIN(ARRAYFORMULA(UNIQUE('Tabla Impacto'!$B$209:$B$219)), 3, 1)"),"Criterios")</f>
        <v>Criterios</v>
      </c>
      <c r="C221" s="225"/>
      <c r="E221" s="125" t="s">
        <v>300</v>
      </c>
      <c r="F221" s="125" t="str">
        <f t="shared" si="0"/>
        <v xml:space="preserve">     El riesgo afecta la imagen de la entidad a nivel nacional, con efecto publicitarios sostenible a nivel país</v>
      </c>
    </row>
    <row r="222" spans="1:8" ht="14.25" customHeight="1">
      <c r="A222" s="2"/>
      <c r="B222" s="225" t="str">
        <f ca="1">IFERROR(__xludf.DUMMYFUNCTION("""COMPUTED_VALUE"""),"Afectación Económica o presupuestal")</f>
        <v>Afectación Económica o presupuestal</v>
      </c>
      <c r="C222" s="225"/>
    </row>
    <row r="223" spans="1:8" ht="14.25" customHeight="1">
      <c r="B223" s="225" t="str">
        <f ca="1">IFERROR(__xludf.DUMMYFUNCTION("""COMPUTED_VALUE"""),"Pérdida Reputacional")</f>
        <v>Pérdida Reputacional</v>
      </c>
      <c r="C223" s="225"/>
      <c r="F223" s="226" t="s">
        <v>315</v>
      </c>
    </row>
    <row r="224" spans="1:8" ht="14.25" customHeight="1">
      <c r="B224" s="125"/>
      <c r="C224" s="125"/>
      <c r="F224" s="226" t="s">
        <v>316</v>
      </c>
    </row>
    <row r="225" spans="2:4" ht="14.25" customHeight="1">
      <c r="B225" s="125"/>
      <c r="C225" s="125"/>
    </row>
    <row r="226" spans="2:4" ht="14.25" customHeight="1">
      <c r="B226" s="125"/>
      <c r="C226" s="125"/>
    </row>
    <row r="227" spans="2:4" ht="14.25" customHeight="1">
      <c r="B227" s="125"/>
      <c r="C227" s="125"/>
      <c r="D227" s="125"/>
    </row>
    <row r="228" spans="2:4" ht="14.25" customHeight="1">
      <c r="B228" s="125"/>
      <c r="C228" s="125"/>
      <c r="D228" s="125"/>
    </row>
    <row r="229" spans="2:4" ht="14.25" customHeight="1">
      <c r="B229" s="125"/>
      <c r="C229" s="125"/>
      <c r="D229" s="125"/>
    </row>
    <row r="230" spans="2:4" ht="14.25" customHeight="1">
      <c r="B230" s="125"/>
      <c r="C230" s="125"/>
      <c r="D230" s="125"/>
    </row>
    <row r="231" spans="2:4" ht="14.25" customHeight="1">
      <c r="B231" s="125"/>
      <c r="C231" s="125"/>
      <c r="D231" s="125"/>
    </row>
    <row r="232" spans="2:4" ht="14.25" customHeight="1">
      <c r="B232" s="125"/>
      <c r="C232" s="125"/>
      <c r="D232" s="125"/>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227"/>
      <c r="B1" s="407" t="s">
        <v>317</v>
      </c>
      <c r="C1" s="408"/>
      <c r="D1" s="408"/>
      <c r="E1" s="408"/>
      <c r="F1" s="409"/>
      <c r="G1" s="227"/>
      <c r="H1" s="227"/>
      <c r="I1" s="227"/>
      <c r="J1" s="227"/>
      <c r="K1" s="227"/>
      <c r="L1" s="227"/>
      <c r="M1" s="227"/>
      <c r="N1" s="227"/>
      <c r="O1" s="227"/>
      <c r="P1" s="227"/>
      <c r="Q1" s="227"/>
      <c r="R1" s="227"/>
      <c r="S1" s="227"/>
      <c r="T1" s="227"/>
      <c r="U1" s="227"/>
      <c r="V1" s="227"/>
      <c r="W1" s="227"/>
      <c r="X1" s="227"/>
      <c r="Y1" s="227"/>
      <c r="Z1" s="227"/>
    </row>
    <row r="2" spans="1:26" ht="12.75" customHeight="1">
      <c r="A2" s="227"/>
      <c r="B2" s="228"/>
      <c r="C2" s="228"/>
      <c r="D2" s="228"/>
      <c r="E2" s="228"/>
      <c r="F2" s="228"/>
      <c r="G2" s="227"/>
      <c r="H2" s="227"/>
      <c r="I2" s="227"/>
      <c r="J2" s="227"/>
      <c r="K2" s="227"/>
      <c r="L2" s="227"/>
      <c r="M2" s="227"/>
      <c r="N2" s="227"/>
      <c r="O2" s="227"/>
      <c r="P2" s="227"/>
      <c r="Q2" s="227"/>
      <c r="R2" s="227"/>
      <c r="S2" s="227"/>
      <c r="T2" s="227"/>
      <c r="U2" s="227"/>
      <c r="V2" s="227"/>
      <c r="W2" s="227"/>
      <c r="X2" s="227"/>
      <c r="Y2" s="227"/>
      <c r="Z2" s="227"/>
    </row>
    <row r="3" spans="1:26" ht="12.75" customHeight="1">
      <c r="A3" s="227"/>
      <c r="B3" s="410" t="s">
        <v>318</v>
      </c>
      <c r="C3" s="408"/>
      <c r="D3" s="411"/>
      <c r="E3" s="229" t="s">
        <v>319</v>
      </c>
      <c r="F3" s="230" t="s">
        <v>320</v>
      </c>
      <c r="G3" s="227"/>
      <c r="H3" s="227"/>
      <c r="I3" s="227"/>
      <c r="J3" s="227"/>
      <c r="K3" s="227"/>
      <c r="L3" s="227"/>
      <c r="M3" s="227"/>
      <c r="N3" s="227"/>
      <c r="O3" s="227"/>
      <c r="P3" s="227"/>
      <c r="Q3" s="227"/>
      <c r="R3" s="227"/>
      <c r="S3" s="227"/>
      <c r="T3" s="227"/>
      <c r="U3" s="227"/>
      <c r="V3" s="227"/>
      <c r="W3" s="227"/>
      <c r="X3" s="227"/>
      <c r="Y3" s="227"/>
      <c r="Z3" s="227"/>
    </row>
    <row r="4" spans="1:26" ht="12.75" customHeight="1">
      <c r="A4" s="227"/>
      <c r="B4" s="412" t="s">
        <v>321</v>
      </c>
      <c r="C4" s="415" t="s">
        <v>134</v>
      </c>
      <c r="D4" s="231" t="s">
        <v>149</v>
      </c>
      <c r="E4" s="232" t="s">
        <v>322</v>
      </c>
      <c r="F4" s="233">
        <v>0.25</v>
      </c>
      <c r="G4" s="227"/>
      <c r="H4" s="227"/>
      <c r="I4" s="227"/>
      <c r="J4" s="227"/>
      <c r="K4" s="227"/>
      <c r="L4" s="227"/>
      <c r="M4" s="227"/>
      <c r="N4" s="227"/>
      <c r="O4" s="227"/>
      <c r="P4" s="227"/>
      <c r="Q4" s="227"/>
      <c r="R4" s="227"/>
      <c r="S4" s="227"/>
      <c r="T4" s="227"/>
      <c r="U4" s="227"/>
      <c r="V4" s="227"/>
      <c r="W4" s="227"/>
      <c r="X4" s="227"/>
      <c r="Y4" s="227"/>
      <c r="Z4" s="227"/>
    </row>
    <row r="5" spans="1:26" ht="12.75" customHeight="1">
      <c r="A5" s="227"/>
      <c r="B5" s="413"/>
      <c r="C5" s="381"/>
      <c r="D5" s="234" t="s">
        <v>323</v>
      </c>
      <c r="E5" s="235" t="s">
        <v>324</v>
      </c>
      <c r="F5" s="236">
        <v>0.15</v>
      </c>
      <c r="G5" s="227"/>
      <c r="H5" s="227"/>
      <c r="I5" s="227"/>
      <c r="J5" s="227"/>
      <c r="K5" s="227"/>
      <c r="L5" s="227"/>
      <c r="M5" s="227"/>
      <c r="N5" s="227"/>
      <c r="O5" s="227"/>
      <c r="P5" s="227"/>
      <c r="Q5" s="227"/>
      <c r="R5" s="227"/>
      <c r="S5" s="227"/>
      <c r="T5" s="227"/>
      <c r="U5" s="227"/>
      <c r="V5" s="227"/>
      <c r="W5" s="227"/>
      <c r="X5" s="227"/>
      <c r="Y5" s="227"/>
      <c r="Z5" s="227"/>
    </row>
    <row r="6" spans="1:26" ht="12.75" customHeight="1">
      <c r="A6" s="227"/>
      <c r="B6" s="413"/>
      <c r="C6" s="303"/>
      <c r="D6" s="234" t="s">
        <v>177</v>
      </c>
      <c r="E6" s="235" t="s">
        <v>325</v>
      </c>
      <c r="F6" s="236">
        <v>0.1</v>
      </c>
      <c r="G6" s="227"/>
      <c r="H6" s="227"/>
      <c r="I6" s="227"/>
      <c r="J6" s="227"/>
      <c r="K6" s="227"/>
      <c r="L6" s="227"/>
      <c r="M6" s="227"/>
      <c r="N6" s="227"/>
      <c r="O6" s="227"/>
      <c r="P6" s="227"/>
      <c r="Q6" s="227"/>
      <c r="R6" s="227"/>
      <c r="S6" s="227"/>
      <c r="T6" s="227"/>
      <c r="U6" s="227"/>
      <c r="V6" s="227"/>
      <c r="W6" s="227"/>
      <c r="X6" s="227"/>
      <c r="Y6" s="227"/>
      <c r="Z6" s="227"/>
    </row>
    <row r="7" spans="1:26" ht="12.75" customHeight="1">
      <c r="A7" s="227"/>
      <c r="B7" s="413"/>
      <c r="C7" s="405" t="s">
        <v>135</v>
      </c>
      <c r="D7" s="234" t="s">
        <v>326</v>
      </c>
      <c r="E7" s="235" t="s">
        <v>327</v>
      </c>
      <c r="F7" s="236">
        <v>0.25</v>
      </c>
      <c r="G7" s="227"/>
      <c r="H7" s="227"/>
      <c r="I7" s="227"/>
      <c r="J7" s="227"/>
      <c r="K7" s="227"/>
      <c r="L7" s="227"/>
      <c r="M7" s="227"/>
      <c r="N7" s="227"/>
      <c r="O7" s="227"/>
      <c r="P7" s="227"/>
      <c r="Q7" s="227"/>
      <c r="R7" s="227"/>
      <c r="S7" s="227"/>
      <c r="T7" s="227"/>
      <c r="U7" s="227"/>
      <c r="V7" s="227"/>
      <c r="W7" s="227"/>
      <c r="X7" s="227"/>
      <c r="Y7" s="227"/>
      <c r="Z7" s="227"/>
    </row>
    <row r="8" spans="1:26" ht="12.75" customHeight="1">
      <c r="A8" s="227"/>
      <c r="B8" s="414"/>
      <c r="C8" s="303"/>
      <c r="D8" s="234" t="s">
        <v>150</v>
      </c>
      <c r="E8" s="235" t="s">
        <v>328</v>
      </c>
      <c r="F8" s="236">
        <v>0.15</v>
      </c>
      <c r="G8" s="227"/>
      <c r="H8" s="227"/>
      <c r="I8" s="227"/>
      <c r="J8" s="227"/>
      <c r="K8" s="227"/>
      <c r="L8" s="227"/>
      <c r="M8" s="227"/>
      <c r="N8" s="227"/>
      <c r="O8" s="227"/>
      <c r="P8" s="227"/>
      <c r="Q8" s="227"/>
      <c r="R8" s="227"/>
      <c r="S8" s="227"/>
      <c r="T8" s="227"/>
      <c r="U8" s="227"/>
      <c r="V8" s="227"/>
      <c r="W8" s="227"/>
      <c r="X8" s="227"/>
      <c r="Y8" s="227"/>
      <c r="Z8" s="227"/>
    </row>
    <row r="9" spans="1:26" ht="51" customHeight="1">
      <c r="A9" s="227"/>
      <c r="B9" s="416" t="s">
        <v>329</v>
      </c>
      <c r="C9" s="405" t="s">
        <v>137</v>
      </c>
      <c r="D9" s="234" t="s">
        <v>151</v>
      </c>
      <c r="E9" s="235" t="s">
        <v>330</v>
      </c>
      <c r="F9" s="237" t="s">
        <v>331</v>
      </c>
      <c r="G9" s="227"/>
      <c r="H9" s="227"/>
      <c r="I9" s="227"/>
      <c r="J9" s="227"/>
      <c r="K9" s="227"/>
      <c r="L9" s="227"/>
      <c r="M9" s="227"/>
      <c r="N9" s="227"/>
      <c r="O9" s="227"/>
      <c r="P9" s="227"/>
      <c r="Q9" s="227"/>
      <c r="R9" s="227"/>
      <c r="S9" s="227"/>
      <c r="T9" s="227"/>
      <c r="U9" s="227"/>
      <c r="V9" s="227"/>
      <c r="W9" s="227"/>
      <c r="X9" s="227"/>
      <c r="Y9" s="227"/>
      <c r="Z9" s="227"/>
    </row>
    <row r="10" spans="1:26" ht="51" customHeight="1">
      <c r="A10" s="227"/>
      <c r="B10" s="413"/>
      <c r="C10" s="303"/>
      <c r="D10" s="234" t="s">
        <v>169</v>
      </c>
      <c r="E10" s="235" t="s">
        <v>332</v>
      </c>
      <c r="F10" s="237" t="s">
        <v>331</v>
      </c>
      <c r="G10" s="227"/>
      <c r="H10" s="227"/>
      <c r="I10" s="227"/>
      <c r="J10" s="227"/>
      <c r="K10" s="227"/>
      <c r="L10" s="227"/>
      <c r="M10" s="227"/>
      <c r="N10" s="227"/>
      <c r="O10" s="227"/>
      <c r="P10" s="227"/>
      <c r="Q10" s="227"/>
      <c r="R10" s="227"/>
      <c r="S10" s="227"/>
      <c r="T10" s="227"/>
      <c r="U10" s="227"/>
      <c r="V10" s="227"/>
      <c r="W10" s="227"/>
      <c r="X10" s="227"/>
      <c r="Y10" s="227"/>
      <c r="Z10" s="227"/>
    </row>
    <row r="11" spans="1:26" ht="12.75" customHeight="1">
      <c r="A11" s="227"/>
      <c r="B11" s="413"/>
      <c r="C11" s="405" t="s">
        <v>138</v>
      </c>
      <c r="D11" s="234" t="s">
        <v>152</v>
      </c>
      <c r="E11" s="235" t="s">
        <v>333</v>
      </c>
      <c r="F11" s="237" t="s">
        <v>331</v>
      </c>
      <c r="G11" s="227"/>
      <c r="H11" s="227"/>
      <c r="I11" s="227"/>
      <c r="J11" s="227"/>
      <c r="K11" s="227"/>
      <c r="L11" s="227"/>
      <c r="M11" s="227"/>
      <c r="N11" s="227"/>
      <c r="O11" s="227"/>
      <c r="P11" s="227"/>
      <c r="Q11" s="227"/>
      <c r="R11" s="227"/>
      <c r="S11" s="227"/>
      <c r="T11" s="227"/>
      <c r="U11" s="227"/>
      <c r="V11" s="227"/>
      <c r="W11" s="227"/>
      <c r="X11" s="227"/>
      <c r="Y11" s="227"/>
      <c r="Z11" s="227"/>
    </row>
    <row r="12" spans="1:26" ht="12.75" customHeight="1">
      <c r="A12" s="227"/>
      <c r="B12" s="413"/>
      <c r="C12" s="303"/>
      <c r="D12" s="234" t="s">
        <v>334</v>
      </c>
      <c r="E12" s="235" t="s">
        <v>335</v>
      </c>
      <c r="F12" s="237" t="s">
        <v>331</v>
      </c>
      <c r="G12" s="227"/>
      <c r="H12" s="227"/>
      <c r="I12" s="227"/>
      <c r="J12" s="227"/>
      <c r="K12" s="227"/>
      <c r="L12" s="227"/>
      <c r="M12" s="227"/>
      <c r="N12" s="227"/>
      <c r="O12" s="227"/>
      <c r="P12" s="227"/>
      <c r="Q12" s="227"/>
      <c r="R12" s="227"/>
      <c r="S12" s="227"/>
      <c r="T12" s="227"/>
      <c r="U12" s="227"/>
      <c r="V12" s="227"/>
      <c r="W12" s="227"/>
      <c r="X12" s="227"/>
      <c r="Y12" s="227"/>
      <c r="Z12" s="227"/>
    </row>
    <row r="13" spans="1:26" ht="12.75" customHeight="1">
      <c r="A13" s="227"/>
      <c r="B13" s="413"/>
      <c r="C13" s="405" t="s">
        <v>139</v>
      </c>
      <c r="D13" s="234" t="s">
        <v>153</v>
      </c>
      <c r="E13" s="235" t="s">
        <v>336</v>
      </c>
      <c r="F13" s="237" t="s">
        <v>331</v>
      </c>
      <c r="G13" s="227"/>
      <c r="H13" s="227"/>
      <c r="I13" s="227"/>
      <c r="J13" s="227"/>
      <c r="K13" s="227"/>
      <c r="L13" s="227"/>
      <c r="M13" s="227"/>
      <c r="N13" s="227"/>
      <c r="O13" s="227"/>
      <c r="P13" s="227"/>
      <c r="Q13" s="227"/>
      <c r="R13" s="227"/>
      <c r="S13" s="227"/>
      <c r="T13" s="227"/>
      <c r="U13" s="227"/>
      <c r="V13" s="227"/>
      <c r="W13" s="227"/>
      <c r="X13" s="227"/>
      <c r="Y13" s="227"/>
      <c r="Z13" s="227"/>
    </row>
    <row r="14" spans="1:26" ht="12.75" customHeight="1">
      <c r="A14" s="227"/>
      <c r="B14" s="417"/>
      <c r="C14" s="406"/>
      <c r="D14" s="238" t="s">
        <v>337</v>
      </c>
      <c r="E14" s="239" t="s">
        <v>338</v>
      </c>
      <c r="F14" s="240" t="s">
        <v>331</v>
      </c>
      <c r="G14" s="227"/>
      <c r="H14" s="227"/>
      <c r="I14" s="227"/>
      <c r="J14" s="227"/>
      <c r="K14" s="227"/>
      <c r="L14" s="227"/>
      <c r="M14" s="227"/>
      <c r="N14" s="227"/>
      <c r="O14" s="227"/>
      <c r="P14" s="227"/>
      <c r="Q14" s="227"/>
      <c r="R14" s="227"/>
      <c r="S14" s="227"/>
      <c r="T14" s="227"/>
      <c r="U14" s="227"/>
      <c r="V14" s="227"/>
      <c r="W14" s="227"/>
      <c r="X14" s="227"/>
      <c r="Y14" s="227"/>
      <c r="Z14" s="227"/>
    </row>
    <row r="15" spans="1:26" ht="49.5" customHeight="1">
      <c r="A15" s="227"/>
      <c r="B15" s="418" t="s">
        <v>339</v>
      </c>
      <c r="C15" s="279"/>
      <c r="D15" s="279"/>
      <c r="E15" s="279"/>
      <c r="F15" s="279"/>
      <c r="G15" s="227"/>
      <c r="H15" s="227"/>
      <c r="I15" s="227"/>
      <c r="J15" s="227"/>
      <c r="K15" s="227"/>
      <c r="L15" s="227"/>
      <c r="M15" s="227"/>
      <c r="N15" s="227"/>
      <c r="O15" s="227"/>
      <c r="P15" s="227"/>
      <c r="Q15" s="227"/>
      <c r="R15" s="227"/>
      <c r="S15" s="227"/>
      <c r="T15" s="227"/>
      <c r="U15" s="227"/>
      <c r="V15" s="227"/>
      <c r="W15" s="227"/>
      <c r="X15" s="227"/>
      <c r="Y15" s="227"/>
      <c r="Z15" s="227"/>
    </row>
    <row r="16" spans="1:26" ht="27" customHeight="1">
      <c r="A16" s="227"/>
      <c r="B16" s="241"/>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row>
    <row r="17" spans="1:26" ht="12.75" customHeight="1">
      <c r="A17" s="227"/>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row>
    <row r="18" spans="1:26" ht="12.75" customHeight="1">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row>
    <row r="19" spans="1:26" ht="12.75" customHeight="1">
      <c r="A19" s="227"/>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row>
    <row r="20" spans="1:26" ht="12.75" customHeight="1">
      <c r="A20" s="227"/>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row>
    <row r="21" spans="1:26" ht="12.75" customHeight="1">
      <c r="A21" s="227"/>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row>
    <row r="22" spans="1:26" ht="12.75" customHeight="1">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row>
    <row r="23" spans="1:26" ht="12.75" customHeight="1">
      <c r="A23" s="227"/>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row>
    <row r="24" spans="1:26" ht="12.75" customHeight="1">
      <c r="A24" s="227"/>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row>
    <row r="25" spans="1:26" ht="12.75" customHeight="1">
      <c r="A25" s="227"/>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row>
    <row r="26" spans="1:26" ht="12.75" customHeight="1">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row>
    <row r="27" spans="1:26" ht="12.75" customHeight="1">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row>
    <row r="28" spans="1:26" ht="12.75" customHeight="1">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row>
    <row r="29" spans="1:26" ht="12.75" customHeight="1">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row>
    <row r="30" spans="1:26" ht="12.75" customHeight="1">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row>
    <row r="31" spans="1:26" ht="12.75" customHeight="1">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row>
    <row r="32" spans="1:26" ht="12.75" customHeight="1">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row>
    <row r="33" spans="1:26" ht="12.75" customHeight="1">
      <c r="A33" s="227"/>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row>
    <row r="34" spans="1:26" ht="12.75" customHeight="1">
      <c r="A34" s="227"/>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row>
    <row r="35" spans="1:26" ht="12.75" customHeight="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row>
    <row r="36" spans="1:26" ht="12.75" customHeight="1">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row>
    <row r="37" spans="1:26" ht="12.75" customHeight="1">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row>
    <row r="38" spans="1:26" ht="12.75" customHeight="1">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row>
    <row r="39" spans="1:26" ht="12.75" customHeight="1">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row>
    <row r="40" spans="1:26" ht="12.75" customHeight="1">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row>
    <row r="41" spans="1:26" ht="12.75" customHeight="1">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row>
    <row r="42" spans="1:26" ht="12.75" customHeight="1">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row>
    <row r="43" spans="1:26" ht="12.75" customHeight="1">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row>
    <row r="44" spans="1:26" ht="12.75" customHeight="1">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row>
    <row r="45" spans="1:26" ht="12.75" customHeight="1">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row>
    <row r="46" spans="1:26" ht="12.75" customHeight="1">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row>
    <row r="47" spans="1:26" ht="12.75" customHeight="1">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1:26" ht="12.75" customHeight="1">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row r="49" spans="1:26" ht="12.75" customHeight="1">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row>
    <row r="50" spans="1:26" ht="12.75" customHeight="1">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row>
    <row r="51" spans="1:26" ht="12.75" customHeight="1">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row>
    <row r="52" spans="1:26" ht="12.75" customHeight="1">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row>
    <row r="53" spans="1:26" ht="12.75" customHeight="1">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row>
    <row r="54" spans="1:26" ht="12.75" customHeight="1">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row>
    <row r="55" spans="1:26" ht="12.75" customHeight="1">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row>
    <row r="56" spans="1:26" ht="12.75" customHeight="1">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row>
    <row r="57" spans="1:26" ht="12.75" customHeight="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row>
    <row r="58" spans="1:26" ht="12.75" customHeight="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row>
    <row r="59" spans="1:26" ht="12.75" customHeight="1">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row>
    <row r="60" spans="1:26" ht="12.75" customHeight="1">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row>
    <row r="61" spans="1:26" ht="12.75" customHeight="1">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row>
    <row r="62" spans="1:26" ht="12.75" customHeight="1">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row>
    <row r="63" spans="1:26" ht="12.75"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2.75" customHeight="1">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2.7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row>
    <row r="66" spans="1:26" ht="12.75" customHeight="1">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row>
    <row r="67" spans="1:26" ht="12.75" customHeight="1">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row>
    <row r="68" spans="1:26" ht="12.75" customHeight="1">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ht="12.75" customHeight="1">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row>
    <row r="70" spans="1:26" ht="12.75" customHeight="1">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row>
    <row r="71" spans="1:26" ht="12.75" customHeight="1">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row>
    <row r="72" spans="1:26" ht="12.75" customHeight="1">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row>
    <row r="73" spans="1:26" ht="12.75" customHeight="1">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row>
    <row r="74" spans="1:26" ht="12.75" customHeight="1">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row>
    <row r="75" spans="1:26" ht="12.75" customHeight="1">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row>
    <row r="76" spans="1:26" ht="12.75" customHeight="1">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row>
    <row r="77" spans="1:26" ht="12.75" customHeight="1">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row>
    <row r="78" spans="1:26" ht="12.75" customHeight="1">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row>
    <row r="79" spans="1:26" ht="12.75" customHeight="1">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row>
    <row r="80" spans="1:26" ht="12.75" customHeight="1">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row>
    <row r="81" spans="1:26" ht="12.75" customHeight="1">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row>
    <row r="82" spans="1:26" ht="12.75" customHeight="1">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row>
    <row r="83" spans="1:26" ht="12.75" customHeight="1">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row>
    <row r="84" spans="1:26" ht="12.75" customHeight="1">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row>
    <row r="85" spans="1:26" ht="12.75" customHeight="1">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row>
    <row r="86" spans="1:26" ht="12.75" customHeight="1">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row>
    <row r="87" spans="1:26" ht="12.75" customHeight="1">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row>
    <row r="88" spans="1:26" ht="12.75" customHeight="1">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row>
    <row r="89" spans="1:26" ht="12.75" customHeight="1">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row>
    <row r="90" spans="1:26" ht="12.75" customHeight="1">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row>
    <row r="91" spans="1:26" ht="12.75" customHeight="1">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row>
    <row r="92" spans="1:26" ht="12.75" customHeight="1">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row>
    <row r="93" spans="1:26" ht="12.75" customHeight="1">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row>
    <row r="94" spans="1:26" ht="12.75" customHeight="1">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row>
    <row r="95" spans="1:26" ht="12.75" customHeight="1">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ht="12.75" customHeight="1">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ht="12.75" customHeight="1">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row>
    <row r="98" spans="1:26" ht="12.75" customHeight="1">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row>
    <row r="99" spans="1:26" ht="12.75" customHeight="1">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row>
    <row r="100" spans="1:26" ht="12.75" customHeight="1">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row>
    <row r="101" spans="1:26" ht="12.75" customHeight="1">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row>
    <row r="102" spans="1:26" ht="12.75" customHeight="1">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row>
    <row r="103" spans="1:26" ht="12.75" customHeight="1">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row>
    <row r="104" spans="1:26" ht="12.75" customHeight="1">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row>
    <row r="105" spans="1:26" ht="12.75" customHeight="1">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row>
    <row r="106" spans="1:26" ht="12.75" customHeight="1">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row>
    <row r="107" spans="1:26" ht="12.75" customHeight="1">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row>
    <row r="108" spans="1:26" ht="12.75" customHeight="1">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row>
    <row r="109" spans="1:26" ht="12.75" customHeight="1">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row>
    <row r="110" spans="1:26" ht="12.75" customHeight="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row>
    <row r="111" spans="1:26" ht="12.75" customHeight="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row>
    <row r="112" spans="1:26" ht="12.7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row>
    <row r="113" spans="1:26" ht="12.7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row>
    <row r="114" spans="1:26" ht="12.7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row>
    <row r="115" spans="1:26" ht="12.7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row>
    <row r="116" spans="1:26" ht="12.7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row>
    <row r="117" spans="1:26" ht="12.7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row>
    <row r="118" spans="1:26" ht="12.7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row>
    <row r="119" spans="1:26" ht="12.7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row>
    <row r="120" spans="1:26" ht="12.7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row>
    <row r="121" spans="1:26" ht="12.7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row>
    <row r="122" spans="1:26" ht="12.7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row>
    <row r="123" spans="1:26" ht="12.7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row>
    <row r="124" spans="1:26" ht="12.7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row>
    <row r="125" spans="1:26" ht="12.7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row>
    <row r="126" spans="1:26" ht="12.7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row>
    <row r="127" spans="1:26" ht="12.7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row>
    <row r="128" spans="1:26" ht="12.7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row>
    <row r="129" spans="1:26" ht="12.7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row>
    <row r="130" spans="1:26" ht="12.7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row>
    <row r="131" spans="1:26" ht="12.7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row>
    <row r="132" spans="1:26" ht="12.7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row>
    <row r="133" spans="1:26" ht="12.7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row>
    <row r="134" spans="1:26" ht="12.7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row>
    <row r="135" spans="1:26" ht="12.7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row>
    <row r="136" spans="1:26" ht="12.7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row>
    <row r="137" spans="1:26" ht="12.7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row>
    <row r="138" spans="1:26" ht="12.7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row>
    <row r="139" spans="1:26" ht="12.7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row>
    <row r="140" spans="1:26" ht="12.7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row>
    <row r="141" spans="1:26" ht="12.7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row>
    <row r="142" spans="1:26" ht="12.7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row>
    <row r="143" spans="1:26" ht="12.7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row>
    <row r="144" spans="1:26" ht="12.7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row>
    <row r="145" spans="1:26" ht="12.7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row>
    <row r="146" spans="1:26" ht="12.7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row>
    <row r="147" spans="1:26" ht="12.7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row>
    <row r="148" spans="1:26" ht="12.7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row>
    <row r="149" spans="1:26" ht="12.7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row>
    <row r="150" spans="1:26" ht="12.7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row>
    <row r="151" spans="1:26" ht="12.7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row>
    <row r="152" spans="1:26" ht="12.7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row>
    <row r="153" spans="1:26" ht="12.7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row>
    <row r="154" spans="1:26" ht="12.7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row>
    <row r="155" spans="1:26" ht="12.7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row>
    <row r="156" spans="1:26" ht="12.7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row>
    <row r="157" spans="1:26" ht="12.7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row>
    <row r="158" spans="1:26" ht="12.7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row>
    <row r="159" spans="1:26" ht="12.7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row>
    <row r="160" spans="1:26" ht="12.7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row>
    <row r="161" spans="1:26" ht="12.7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row>
    <row r="162" spans="1:26" ht="12.7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row>
    <row r="163" spans="1:26" ht="12.7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row>
    <row r="164" spans="1:26" ht="12.7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row>
    <row r="165" spans="1:26" ht="12.7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row>
    <row r="166" spans="1:26" ht="12.7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row>
    <row r="167" spans="1:26" ht="12.7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row>
    <row r="168" spans="1:26" ht="12.7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row>
    <row r="169" spans="1:26" ht="12.7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row>
    <row r="170" spans="1:26" ht="12.7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row>
    <row r="171" spans="1:26" ht="12.7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row>
    <row r="172" spans="1:26" ht="12.7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row>
    <row r="173" spans="1:26" ht="12.7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row>
    <row r="174" spans="1:26" ht="12.7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row>
    <row r="175" spans="1:26" ht="12.7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row>
    <row r="176" spans="1:26" ht="12.7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row>
    <row r="177" spans="1:26" ht="12.7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row>
    <row r="178" spans="1:26" ht="12.7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row>
    <row r="179" spans="1:26" ht="12.7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row>
    <row r="180" spans="1:26" ht="12.7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row>
    <row r="181" spans="1:26" ht="12.7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row>
    <row r="182" spans="1:26" ht="12.7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row>
    <row r="183" spans="1:26" ht="12.7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row>
    <row r="184" spans="1:26" ht="12.7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row>
    <row r="185" spans="1:26" ht="12.7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row>
    <row r="186" spans="1:26" ht="12.7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row>
    <row r="187" spans="1:26" ht="12.7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row>
    <row r="188" spans="1:26" ht="12.7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row>
    <row r="189" spans="1:26" ht="12.7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row>
    <row r="190" spans="1:26" ht="12.7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row>
    <row r="191" spans="1:26" ht="12.7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row>
    <row r="192" spans="1:26" ht="12.7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row>
    <row r="193" spans="1:26" ht="12.7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row>
    <row r="194" spans="1:26" ht="12.7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row>
    <row r="195" spans="1:26" ht="12.7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row>
    <row r="196" spans="1:26" ht="12.7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row>
    <row r="197" spans="1:26" ht="12.7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row>
    <row r="198" spans="1:26" ht="12.7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row>
    <row r="199" spans="1:26" ht="12.7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row>
    <row r="200" spans="1:26" ht="12.7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row>
    <row r="201" spans="1:26" ht="12.7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row>
    <row r="202" spans="1:26" ht="12.7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row>
    <row r="203" spans="1:26" ht="12.7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row>
    <row r="204" spans="1:26" ht="12.7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row>
    <row r="205" spans="1:26" ht="12.7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row>
    <row r="206" spans="1:26" ht="12.7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row>
    <row r="207" spans="1:26" ht="12.7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row>
    <row r="208" spans="1:26" ht="12.7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row>
    <row r="209" spans="1:26" ht="12.7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row>
    <row r="210" spans="1:26" ht="12.7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row>
    <row r="211" spans="1:26" ht="12.7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row>
    <row r="212" spans="1:26" ht="12.7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row>
    <row r="213" spans="1:26" ht="12.7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row>
    <row r="214" spans="1:26" ht="12.7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row>
    <row r="215" spans="1:26" ht="12.7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row>
    <row r="216" spans="1:26" ht="12.7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row>
    <row r="217" spans="1:26" ht="12.7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row>
    <row r="218" spans="1:26" ht="12.7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row>
    <row r="219" spans="1:26" ht="12.7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row>
    <row r="220" spans="1:26" ht="12.7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row>
    <row r="221" spans="1:26" ht="12.7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row>
    <row r="222" spans="1:26" ht="12.7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row>
    <row r="223" spans="1:26" ht="12.7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row>
    <row r="224" spans="1:26" ht="12.7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row>
    <row r="225" spans="1:26" ht="12.7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row>
    <row r="226" spans="1:26" ht="12.7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row>
    <row r="227" spans="1:26" ht="12.7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row>
    <row r="228" spans="1:26" ht="12.7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row>
    <row r="229" spans="1:26" ht="12.7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row>
    <row r="230" spans="1:26" ht="12.7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row>
    <row r="231" spans="1:26" ht="12.7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row>
    <row r="232" spans="1:26" ht="12.7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row>
    <row r="233" spans="1:26" ht="12.7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row>
    <row r="234" spans="1:26" ht="12.7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row>
    <row r="235" spans="1:26" ht="12.7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row>
    <row r="236" spans="1:26" ht="12.7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row>
    <row r="237" spans="1:26" ht="12.7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row>
    <row r="238" spans="1:26" ht="12.7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row>
    <row r="239" spans="1:26" ht="12.7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row>
    <row r="240" spans="1:26" ht="12.7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row>
    <row r="241" spans="1:26" ht="12.7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row>
    <row r="242" spans="1:26" ht="12.7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row>
    <row r="243" spans="1:26" ht="12.7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row>
    <row r="244" spans="1:26" ht="12.7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row>
    <row r="245" spans="1:26" ht="12.7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row>
    <row r="246" spans="1:26" ht="12.7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row>
    <row r="247" spans="1:26" ht="12.7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row>
    <row r="248" spans="1:26" ht="12.7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row>
    <row r="249" spans="1:26" ht="12.7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row>
    <row r="250" spans="1:26" ht="12.7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row>
    <row r="251" spans="1:26" ht="12.7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row>
    <row r="252" spans="1:26" ht="12.7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row>
    <row r="253" spans="1:26" ht="12.7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row>
    <row r="254" spans="1:26" ht="12.7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row>
    <row r="255" spans="1:26" ht="12.7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row>
    <row r="256" spans="1:26" ht="12.7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row>
    <row r="257" spans="1:26" ht="12.7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row>
    <row r="258" spans="1:26" ht="12.7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row>
    <row r="259" spans="1:26" ht="12.7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row>
    <row r="260" spans="1:26" ht="12.7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row>
    <row r="261" spans="1:26" ht="12.7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row>
    <row r="262" spans="1:26" ht="12.7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row>
    <row r="263" spans="1:26" ht="12.7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row>
    <row r="264" spans="1:26" ht="12.7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row>
    <row r="265" spans="1:26" ht="12.7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row>
    <row r="266" spans="1:26" ht="12.7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row>
    <row r="267" spans="1:26" ht="12.7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row>
    <row r="268" spans="1:26" ht="12.7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row>
    <row r="269" spans="1:26" ht="12.7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row>
    <row r="270" spans="1:26" ht="12.7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row>
    <row r="271" spans="1:26" ht="12.7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row>
    <row r="272" spans="1:26" ht="12.7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row>
    <row r="273" spans="1:26" ht="12.7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row>
    <row r="274" spans="1:26" ht="12.7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row>
    <row r="275" spans="1:26" ht="12.7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row>
    <row r="276" spans="1:26" ht="12.7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row>
    <row r="277" spans="1:26" ht="12.7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row>
    <row r="278" spans="1:26" ht="12.7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row>
    <row r="279" spans="1:26" ht="12.7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row>
    <row r="280" spans="1:26" ht="12.7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row>
    <row r="281" spans="1:26" ht="12.7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row>
    <row r="282" spans="1:26" ht="12.7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row>
    <row r="283" spans="1:26" ht="12.7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row>
    <row r="284" spans="1:26" ht="12.7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row>
    <row r="285" spans="1:26" ht="12.7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row>
    <row r="286" spans="1:26" ht="12.7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row>
    <row r="287" spans="1:26" ht="12.7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row>
    <row r="288" spans="1:26" ht="12.7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row>
    <row r="289" spans="1:26" ht="12.7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row>
    <row r="290" spans="1:26" ht="12.7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row>
    <row r="291" spans="1:26" ht="12.7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2.7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2.7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2.7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2.7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2.7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2.7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2.7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2.7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2.7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2.7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2.7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2.7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2.7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2.7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2.7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2.7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2.7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2.7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2.7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2.7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2.7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2.7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2.7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2.7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2.7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2.7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2.7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2.7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2.7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2.7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2.7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2.7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2.7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2.7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2.7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2.7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2.7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2.7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2.7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2.7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2.7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2.7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2.7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2.7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2.7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2.7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2.7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2.7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2.7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2.7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2.7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2.7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2.7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2.7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2.7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2.7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2.7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2.7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2.7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2.7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2.7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2.7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2.7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2.7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2.7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2.7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2.7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2.7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2.7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2.7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2.7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2.7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2.7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2.7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2.7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2.7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2.7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2.7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2.7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2.7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2.7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2.7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2.7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2.7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2.7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2.7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2.7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2.7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2.7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2.7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2.7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2.7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2.7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2.7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2.7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2.7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2.7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2.7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2.7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2.7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2.7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2.7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2.7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2.7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2.7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2.7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2.7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2.7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2.7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2.7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2.7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2.7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2.7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2.7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2.7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2.7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2.7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2.7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2.7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2.7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2.7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2.7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2.7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2.7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2.7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2.7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2.7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2.7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2.7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2.7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2.7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2.7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2.7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2.7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2.7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2.7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2.7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2.7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2.7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2.7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2.7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2.7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2.7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2.7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2.7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2.7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2.7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2.7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2.7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2.7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2.7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2.7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2.7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2.7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2.7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2.7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2.7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2.7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2.7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2.7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2.7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2.7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2.7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2.7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2.7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2.7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2.7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2.7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2.7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2.7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2.7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2.7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2.7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2.7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2.7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2.7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2.7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2.7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2.7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2.7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2.7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2.7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2.7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2.7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2.7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2.7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2.7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2.7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2.7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2.7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2.7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2.7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2.7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2.7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2.7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2.7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2.7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2.7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2.7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2.7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2.7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2.7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2.7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2.7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2.7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2.7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2.7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2.7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2.7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2.7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2.7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2.7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2.7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2.7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2.7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2.7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2.7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2.7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2.7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2.7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2.7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2.7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2.7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2.7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2.7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2.7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2.7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2.7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2.7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2.7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2.7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2.7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2.7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2.7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2.7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2.7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2.7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2.7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2.7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2.7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2.7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2.7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2.7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2.7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2.7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2.7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2.7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2.7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2.7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2.7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2.7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2.7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2.7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2.7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2.7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2.7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2.7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2.7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2.7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2.7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2.7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2.7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2.7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2.7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2.7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2.7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2.7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2.7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2.7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2.7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2.7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2.7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2.7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2.7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2.7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2.7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2.7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2.7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2.7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2.7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2.7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2.7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2.7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2.7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2.7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2.7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2.7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2.7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2.7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2.7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2.7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2.7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2.7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2.7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2.7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2.7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2.7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2.7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2.7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2.7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2.7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2.7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2.7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2.7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2.7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2.7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2.7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2.7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2.7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2.7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2.7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2.7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2.7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2.7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2.7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2.7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2.7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2.7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2.7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2.7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2.7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2.7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2.7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2.7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2.7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2.7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2.7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2.7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2.7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2.7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2.7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2.7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2.7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2.7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2.7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2.7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2.7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2.7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2.7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2.7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2.7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2.7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2.7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2.7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2.7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2.7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2.7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2.7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2.7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2.7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2.7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2.7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2.7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2.7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2.7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2.7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2.7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2.7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2.7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2.7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2.7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2.7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2.7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2.7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2.7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2.7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2.7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2.7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2.7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2.7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2.7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2.7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2.7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2.7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2.7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2.7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2.7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2.7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2.7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2.7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2.7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2.7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2.7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2.7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2.7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2.7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2.7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2.7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2.7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2.7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2.7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2.7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2.7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2.7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2.7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2.7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2.7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2.7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2.7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2.7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2.7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2.7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2.7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2.7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2.7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2.7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2.7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2.7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2.7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2.7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2.7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2.7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2.7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2.7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2.7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2.7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2.7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2.7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2.7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2.7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2.7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2.7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2.7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2.7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2.7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2.7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2.7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2.7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2.7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2.7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2.7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2.7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2.7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2.7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2.7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2.7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2.7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2.7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2.7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2.7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2.7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2.7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2.7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2.7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2.7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2.7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2.7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2.7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2.7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2.7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2.7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2.7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2.7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2.7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2.7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2.7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2.7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2.7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2.7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2.7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2.7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2.7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2.7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2.7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2.7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2.7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2.7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2.7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2.7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2.7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2.7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2.7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2.7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2.7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2.7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2.7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2.7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2.7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2.7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2.7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2.7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2.7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2.7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2.7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2.7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2.7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2.7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2.7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2.7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2.7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2.7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2.7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2.7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2.7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2.7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2.7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2.7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2.7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2.7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2.7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2.7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2.7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2.7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2.7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2.7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2.7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2.7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2.7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2.7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2.7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2.7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2.7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2.7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2.7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2.7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2.7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2.7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2.7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2.7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2.7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2.7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2.7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2.7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2.7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2.7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2.7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2.7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2.7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2.7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2.7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2.7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2.7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2.7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2.7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2.7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2.7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2.7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2.7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2.7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2.7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2.7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2.7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2.7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2.7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2.7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2.7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2.7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2.7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2.7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2.7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2.7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2.7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2.7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2.7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2.7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2.7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2.7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2.7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2.7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2.7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2.7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2.7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2.7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2.7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2.7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2.7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2.7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2.7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2.7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2.7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2.7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2.7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2.7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2.7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2.7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2.7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2.7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2.7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2.7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2.7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2.7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2.7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2.7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2.7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2.7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2.7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2.7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2.7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2.7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2.7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2.7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2.7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2.7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2.7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2.7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2.7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2.7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2.7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2.7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2.7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2.7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2.7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2.7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2.7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2.7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2.7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2.7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2.7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2.7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2.7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2.7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2.7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2.7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2.7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2.7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2.7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2.7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2.7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2.7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2.7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2.7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2.7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2.7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2.7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2.7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2.7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2.7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2.7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2.7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2.7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2.7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2.7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2.7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2.7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2.7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2.7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2.7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2.7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2.7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2.7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2.7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2.7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2.7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2.7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2.7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2.7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2.7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2.7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2.7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2.7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2.7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2.7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2.7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2.7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2.7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2.7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2.7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2.7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2.7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2.7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2.7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2.7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2.7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2.7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2.7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2.7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2.7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2.7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2.7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2.7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2.7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2.7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2.7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2.7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2.7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2.7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2.7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2.7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2.7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2.7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2.7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2.7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2.7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2.7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2.7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2.7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2.7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2.7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2.7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2.7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2.7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2.7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2.7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2.7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2.7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2.7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2.7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2.7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2.7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2.7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2.7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2.7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2.7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2.7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2.7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2.7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2.7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2.7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2.7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election sqref="A1:B1"/>
    </sheetView>
  </sheetViews>
  <sheetFormatPr baseColWidth="10" defaultColWidth="12.625" defaultRowHeight="15" customHeight="1"/>
  <sheetData>
    <row r="1" spans="1:10">
      <c r="A1" s="421" t="s">
        <v>340</v>
      </c>
      <c r="B1" s="253"/>
    </row>
    <row r="7" spans="1:10" ht="15" customHeight="1">
      <c r="G7" s="422"/>
      <c r="H7" s="279"/>
      <c r="I7" s="279"/>
      <c r="J7" s="279"/>
    </row>
    <row r="8" spans="1:10" ht="15" customHeight="1">
      <c r="G8" s="420"/>
      <c r="H8" s="253"/>
      <c r="I8" s="253"/>
      <c r="J8" s="253"/>
    </row>
    <row r="9" spans="1:10">
      <c r="G9" s="419"/>
      <c r="H9" s="253"/>
      <c r="I9" s="253"/>
      <c r="J9" s="253"/>
    </row>
    <row r="10" spans="1:10" ht="15" customHeight="1">
      <c r="G10" s="420"/>
      <c r="H10" s="253"/>
      <c r="I10" s="253"/>
      <c r="J10" s="253"/>
    </row>
    <row r="11" spans="1:10">
      <c r="G11" s="419"/>
      <c r="H11" s="253"/>
      <c r="I11" s="253"/>
      <c r="J11" s="253"/>
    </row>
    <row r="12" spans="1:10">
      <c r="A12" s="242" t="s">
        <v>278</v>
      </c>
      <c r="G12" s="420"/>
      <c r="H12" s="253"/>
      <c r="I12" s="253"/>
      <c r="J12" s="253"/>
    </row>
    <row r="13" spans="1:10">
      <c r="G13" s="419"/>
      <c r="H13" s="253"/>
      <c r="I13" s="253"/>
      <c r="J13" s="253"/>
    </row>
    <row r="14" spans="1:10" ht="15" customHeight="1">
      <c r="G14" s="420"/>
      <c r="H14" s="253"/>
      <c r="I14" s="253"/>
      <c r="J14" s="253"/>
    </row>
    <row r="15" spans="1:10">
      <c r="G15" s="419"/>
      <c r="H15" s="253"/>
      <c r="I15" s="253"/>
      <c r="J15" s="253"/>
    </row>
    <row r="16" spans="1:10" ht="15" customHeight="1">
      <c r="G16" s="420"/>
      <c r="H16" s="253"/>
      <c r="I16" s="253"/>
      <c r="J16" s="253"/>
    </row>
    <row r="17" spans="1:10">
      <c r="G17" s="419"/>
      <c r="H17" s="253"/>
      <c r="I17" s="253"/>
      <c r="J17" s="253"/>
    </row>
    <row r="23" spans="1:10">
      <c r="A23" s="242" t="s">
        <v>341</v>
      </c>
      <c r="G23" s="421" t="s">
        <v>342</v>
      </c>
      <c r="H23" s="253"/>
    </row>
    <row r="64" spans="1:1">
      <c r="A64" s="242" t="s">
        <v>343</v>
      </c>
    </row>
    <row r="65" spans="15:15">
      <c r="O65" s="242" t="s">
        <v>344</v>
      </c>
    </row>
  </sheetData>
  <mergeCells count="13">
    <mergeCell ref="G23:H23"/>
    <mergeCell ref="A1:B1"/>
    <mergeCell ref="G7:J7"/>
    <mergeCell ref="G8:J8"/>
    <mergeCell ref="G9:J9"/>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Lina Marcela Piñeros Lopez</cp:lastModifiedBy>
  <dcterms:created xsi:type="dcterms:W3CDTF">2020-03-24T23:12:47Z</dcterms:created>
  <dcterms:modified xsi:type="dcterms:W3CDTF">2023-05-02T21:44:50Z</dcterms:modified>
</cp:coreProperties>
</file>